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E4A38E50-378D-4425-8397-8E1B32657D0F}" xr6:coauthVersionLast="47" xr6:coauthVersionMax="47" xr10:uidLastSave="{00000000-0000-0000-0000-000000000000}"/>
  <bookViews>
    <workbookView xWindow="57480" yWindow="-120" windowWidth="29040" windowHeight="15720" tabRatio="802" xr2:uid="{00000000-000D-0000-FFFF-FFFF00000000}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ftn1" localSheetId="4">'DANE OPERACYJNE'!$BA$16</definedName>
    <definedName name="_ftnref1" localSheetId="4">'DANE OPERACYJNE'!$BA$3</definedName>
    <definedName name="_Toc493757706" localSheetId="2">KAPITAŁY!$B$383</definedName>
    <definedName name="_Toc504140793" localSheetId="2">KAPITAŁY!$B$421</definedName>
    <definedName name="_xlnm.Print_Area" localSheetId="0">'CAŁKOWITE DOCHODY'!$A$1:$XES$48</definedName>
    <definedName name="_xlnm.Print_Area" localSheetId="4">'DANE OPERACYJNE'!$A$1:$AS$26</definedName>
    <definedName name="_xlnm.Print_Area" localSheetId="2">KAPITAŁY!$A$1:$S$1119</definedName>
    <definedName name="_xlnm.Print_Area" localSheetId="3">PRZEPŁYWY!$A$1:$WHY$80</definedName>
    <definedName name="_xlnm.Print_Area" localSheetId="1">'SYTUACJA FINANSOWA'!$A$1:$BH$76</definedName>
    <definedName name="_xlnm.Print_Area" localSheetId="5">'TABOR I ZATRUDNIENIE'!$A$1:$AF$14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13" i="11" l="1"/>
  <c r="BA13" i="11"/>
  <c r="BB4" i="11" l="1"/>
  <c r="J1108" i="6" l="1"/>
  <c r="I1108" i="6"/>
  <c r="G1108" i="6"/>
  <c r="F1108" i="6"/>
  <c r="E1108" i="6"/>
  <c r="D1108" i="6"/>
  <c r="K1107" i="6"/>
  <c r="J1106" i="6"/>
  <c r="I1106" i="6"/>
  <c r="H1106" i="6"/>
  <c r="H1108" i="6" s="1"/>
  <c r="G1106" i="6"/>
  <c r="K1105" i="6"/>
  <c r="K1104" i="6"/>
  <c r="K1103" i="6"/>
  <c r="J1101" i="6"/>
  <c r="F1101" i="6"/>
  <c r="E1101" i="6"/>
  <c r="D1101" i="6"/>
  <c r="J1099" i="6"/>
  <c r="I1099" i="6"/>
  <c r="I1101" i="6" s="1"/>
  <c r="H1099" i="6"/>
  <c r="H1101" i="6" s="1"/>
  <c r="G1099" i="6"/>
  <c r="K1099" i="6" s="1"/>
  <c r="K1098" i="6"/>
  <c r="K1097" i="6"/>
  <c r="K1096" i="6"/>
  <c r="K1086" i="6"/>
  <c r="J1087" i="6"/>
  <c r="I1087" i="6"/>
  <c r="H1087" i="6"/>
  <c r="F1087" i="6"/>
  <c r="E1087" i="6"/>
  <c r="D1087" i="6"/>
  <c r="J1085" i="6"/>
  <c r="I1085" i="6"/>
  <c r="H1085" i="6"/>
  <c r="G1085" i="6"/>
  <c r="K1084" i="6"/>
  <c r="K1083" i="6"/>
  <c r="K1082" i="6"/>
  <c r="I1080" i="6"/>
  <c r="H1080" i="6"/>
  <c r="F1080" i="6"/>
  <c r="E1080" i="6"/>
  <c r="D1080" i="6"/>
  <c r="J1078" i="6"/>
  <c r="J1080" i="6" s="1"/>
  <c r="I1078" i="6"/>
  <c r="H1078" i="6"/>
  <c r="G1078" i="6"/>
  <c r="K1077" i="6"/>
  <c r="K1076" i="6"/>
  <c r="K1075" i="6"/>
  <c r="BA4" i="11"/>
  <c r="K1106" i="6" l="1"/>
  <c r="K1108" i="6"/>
  <c r="K1101" i="6"/>
  <c r="K1085" i="6"/>
  <c r="G1087" i="6"/>
  <c r="K1087" i="6" s="1"/>
  <c r="K1080" i="6"/>
  <c r="K1078" i="6"/>
  <c r="AZ13" i="11"/>
  <c r="F1067" i="6" l="1"/>
  <c r="E1067" i="6"/>
  <c r="D1067" i="6"/>
  <c r="J1065" i="6"/>
  <c r="J1067" i="6" s="1"/>
  <c r="I1065" i="6"/>
  <c r="I1067" i="6" s="1"/>
  <c r="H1065" i="6"/>
  <c r="H1067" i="6" s="1"/>
  <c r="G1065" i="6"/>
  <c r="G1067" i="6" s="1"/>
  <c r="K1064" i="6"/>
  <c r="K1063" i="6"/>
  <c r="K1062" i="6"/>
  <c r="F1060" i="6"/>
  <c r="E1060" i="6"/>
  <c r="D1060" i="6"/>
  <c r="J1058" i="6"/>
  <c r="J1060" i="6" s="1"/>
  <c r="I1058" i="6"/>
  <c r="I1060" i="6" s="1"/>
  <c r="H1058" i="6"/>
  <c r="H1060" i="6" s="1"/>
  <c r="G1058" i="6"/>
  <c r="G1060" i="6" s="1"/>
  <c r="K1057" i="6"/>
  <c r="K1056" i="6"/>
  <c r="K1055" i="6"/>
  <c r="AY13" i="11"/>
  <c r="BK26" i="8"/>
  <c r="K1067" i="6" l="1"/>
  <c r="K1060" i="6"/>
  <c r="K1058" i="6"/>
  <c r="K1065" i="6"/>
  <c r="AX13" i="11"/>
  <c r="AW13" i="11" l="1"/>
  <c r="AW4" i="11"/>
  <c r="AV4" i="11" l="1"/>
  <c r="AV13" i="11"/>
  <c r="F991" i="6" l="1"/>
  <c r="E991" i="6"/>
  <c r="D991" i="6"/>
  <c r="J989" i="6"/>
  <c r="J991" i="6" s="1"/>
  <c r="I989" i="6"/>
  <c r="I991" i="6" s="1"/>
  <c r="H989" i="6"/>
  <c r="H991" i="6" s="1"/>
  <c r="G989" i="6"/>
  <c r="G991" i="6" s="1"/>
  <c r="K988" i="6"/>
  <c r="K987" i="6"/>
  <c r="K986" i="6"/>
  <c r="E984" i="6"/>
  <c r="D984" i="6"/>
  <c r="J982" i="6"/>
  <c r="J984" i="6" s="1"/>
  <c r="I982" i="6"/>
  <c r="I984" i="6" s="1"/>
  <c r="H982" i="6"/>
  <c r="H984" i="6" s="1"/>
  <c r="G982" i="6"/>
  <c r="G984" i="6" s="1"/>
  <c r="K981" i="6"/>
  <c r="K980" i="6"/>
  <c r="K979" i="6"/>
  <c r="K982" i="6" l="1"/>
  <c r="K991" i="6"/>
  <c r="F984" i="6"/>
  <c r="K984" i="6" s="1"/>
  <c r="K989" i="6"/>
  <c r="E970" i="6"/>
  <c r="AU13" i="11" l="1"/>
  <c r="J968" i="6" l="1"/>
  <c r="J970" i="6" s="1"/>
  <c r="I968" i="6"/>
  <c r="H968" i="6"/>
  <c r="G968" i="6"/>
  <c r="G970" i="6" s="1"/>
  <c r="F961" i="6"/>
  <c r="F963" i="6" s="1"/>
  <c r="E963" i="6"/>
  <c r="I970" i="6"/>
  <c r="H970" i="6"/>
  <c r="F970" i="6"/>
  <c r="D970" i="6"/>
  <c r="K967" i="6"/>
  <c r="K966" i="6"/>
  <c r="K965" i="6"/>
  <c r="D963" i="6"/>
  <c r="J961" i="6"/>
  <c r="I961" i="6"/>
  <c r="I963" i="6" s="1"/>
  <c r="H961" i="6"/>
  <c r="H963" i="6" s="1"/>
  <c r="G961" i="6"/>
  <c r="G963" i="6" s="1"/>
  <c r="K960" i="6"/>
  <c r="K959" i="6"/>
  <c r="K968" i="6" l="1"/>
  <c r="J963" i="6"/>
  <c r="K963" i="6" s="1"/>
  <c r="K970" i="6"/>
  <c r="K958" i="6"/>
  <c r="K961" i="6"/>
  <c r="AT13" i="11" l="1"/>
  <c r="AT4" i="11" l="1"/>
  <c r="BF12" i="8" l="1"/>
  <c r="AS4" i="11"/>
  <c r="AS13" i="11"/>
  <c r="AR13" i="11" l="1"/>
  <c r="AR4" i="11"/>
  <c r="BE26" i="8" l="1"/>
  <c r="BE12" i="8"/>
  <c r="AQ32" i="12"/>
  <c r="AQ73" i="12"/>
  <c r="AQ53" i="12"/>
  <c r="J912" i="6"/>
  <c r="I912" i="6"/>
  <c r="H912" i="6"/>
  <c r="G912" i="6"/>
  <c r="F912" i="6"/>
  <c r="E912" i="6"/>
  <c r="D912" i="6"/>
  <c r="K911" i="6"/>
  <c r="K910" i="6"/>
  <c r="K909" i="6"/>
  <c r="K908" i="6"/>
  <c r="K907" i="6"/>
  <c r="F905" i="6"/>
  <c r="E905" i="6"/>
  <c r="D905" i="6"/>
  <c r="K904" i="6"/>
  <c r="J903" i="6"/>
  <c r="J905" i="6" s="1"/>
  <c r="I903" i="6"/>
  <c r="I905" i="6" s="1"/>
  <c r="H903" i="6"/>
  <c r="H905" i="6" s="1"/>
  <c r="G903" i="6"/>
  <c r="K902" i="6"/>
  <c r="K901" i="6"/>
  <c r="K900" i="6"/>
  <c r="M72" i="5"/>
  <c r="M62" i="5"/>
  <c r="M52" i="5"/>
  <c r="M33" i="5"/>
  <c r="M21" i="5"/>
  <c r="N35" i="4"/>
  <c r="N31" i="4"/>
  <c r="N17" i="4"/>
  <c r="N19" i="4" s="1"/>
  <c r="N23" i="4" s="1"/>
  <c r="N25" i="4" s="1"/>
  <c r="AQ75" i="12" l="1"/>
  <c r="N36" i="4"/>
  <c r="N37" i="4" s="1"/>
  <c r="AQ79" i="12"/>
  <c r="K912" i="6"/>
  <c r="K903" i="6"/>
  <c r="G905" i="6"/>
  <c r="K905" i="6" s="1"/>
  <c r="M73" i="5"/>
  <c r="M75" i="5" s="1"/>
  <c r="M35" i="5"/>
  <c r="BD26" i="8"/>
  <c r="BD12" i="8" l="1"/>
  <c r="AP32" i="12"/>
  <c r="AP73" i="12"/>
  <c r="AP53" i="12"/>
  <c r="N72" i="5"/>
  <c r="N62" i="5"/>
  <c r="N52" i="5"/>
  <c r="N33" i="5"/>
  <c r="N21" i="5"/>
  <c r="AQ4" i="11"/>
  <c r="J894" i="6"/>
  <c r="I894" i="6"/>
  <c r="H894" i="6"/>
  <c r="G894" i="6"/>
  <c r="F894" i="6"/>
  <c r="E894" i="6"/>
  <c r="D894" i="6"/>
  <c r="K893" i="6"/>
  <c r="K892" i="6"/>
  <c r="K891" i="6"/>
  <c r="K890" i="6"/>
  <c r="K889" i="6"/>
  <c r="K888" i="6"/>
  <c r="F886" i="6"/>
  <c r="E886" i="6"/>
  <c r="D886" i="6"/>
  <c r="K885" i="6"/>
  <c r="J884" i="6"/>
  <c r="J886" i="6" s="1"/>
  <c r="I884" i="6"/>
  <c r="I886" i="6" s="1"/>
  <c r="H884" i="6"/>
  <c r="H886" i="6" s="1"/>
  <c r="G884" i="6"/>
  <c r="G886" i="6" s="1"/>
  <c r="K882" i="6"/>
  <c r="K881" i="6"/>
  <c r="K880" i="6"/>
  <c r="N35" i="5" l="1"/>
  <c r="N73" i="5"/>
  <c r="N75" i="5" s="1"/>
  <c r="AP75" i="12"/>
  <c r="AP79" i="12" s="1"/>
  <c r="K894" i="6"/>
  <c r="K886" i="6"/>
  <c r="K884" i="6"/>
  <c r="BC26" i="8"/>
  <c r="AP4" i="11" l="1"/>
  <c r="J871" i="6"/>
  <c r="I871" i="6"/>
  <c r="H871" i="6"/>
  <c r="G871" i="6"/>
  <c r="F871" i="6"/>
  <c r="E871" i="6"/>
  <c r="D871" i="6"/>
  <c r="K871" i="6" s="1"/>
  <c r="F863" i="6"/>
  <c r="E863" i="6"/>
  <c r="D863" i="6"/>
  <c r="J861" i="6"/>
  <c r="J863" i="6" s="1"/>
  <c r="I861" i="6"/>
  <c r="I863" i="6" s="1"/>
  <c r="H861" i="6"/>
  <c r="H863" i="6" s="1"/>
  <c r="G861" i="6"/>
  <c r="G863" i="6" s="1"/>
  <c r="O72" i="5"/>
  <c r="O62" i="5"/>
  <c r="O52" i="5"/>
  <c r="O33" i="5"/>
  <c r="O21" i="5"/>
  <c r="AO73" i="12"/>
  <c r="AO53" i="12"/>
  <c r="AO32" i="12"/>
  <c r="K870" i="6"/>
  <c r="K869" i="6"/>
  <c r="K868" i="6"/>
  <c r="K867" i="6"/>
  <c r="K866" i="6"/>
  <c r="K865" i="6"/>
  <c r="K862" i="6"/>
  <c r="K859" i="6"/>
  <c r="K858" i="6"/>
  <c r="K857" i="6"/>
  <c r="K863" i="6" l="1"/>
  <c r="K861" i="6"/>
  <c r="O73" i="5"/>
  <c r="O75" i="5" s="1"/>
  <c r="O35" i="5"/>
  <c r="AO75" i="12"/>
  <c r="AO79" i="12" s="1"/>
  <c r="P72" i="5" l="1"/>
  <c r="P62" i="5"/>
  <c r="P52" i="5"/>
  <c r="AO13" i="11"/>
  <c r="AO4" i="11"/>
  <c r="BB26" i="8"/>
  <c r="BB12" i="8"/>
  <c r="AN73" i="12"/>
  <c r="AN53" i="12"/>
  <c r="AN32" i="12"/>
  <c r="K848" i="6"/>
  <c r="K847" i="6"/>
  <c r="K846" i="6"/>
  <c r="K845" i="6"/>
  <c r="K844" i="6"/>
  <c r="K843" i="6"/>
  <c r="K842" i="6"/>
  <c r="K839" i="6"/>
  <c r="K838" i="6"/>
  <c r="K836" i="6"/>
  <c r="K835" i="6"/>
  <c r="K834" i="6"/>
  <c r="P33" i="5"/>
  <c r="P21" i="5"/>
  <c r="AN75" i="12" l="1"/>
  <c r="AN79" i="12" s="1"/>
  <c r="P35" i="5"/>
  <c r="P73" i="5"/>
  <c r="P75" i="5" s="1"/>
  <c r="K825" i="6"/>
  <c r="K824" i="6"/>
  <c r="K823" i="6"/>
  <c r="K822" i="6"/>
  <c r="K821" i="6"/>
  <c r="K820" i="6"/>
  <c r="K819" i="6"/>
  <c r="K817" i="6"/>
  <c r="K816" i="6"/>
  <c r="K815" i="6"/>
  <c r="K814" i="6"/>
  <c r="K813" i="6"/>
  <c r="K812" i="6"/>
  <c r="K811" i="6"/>
  <c r="K802" i="6"/>
  <c r="K801" i="6"/>
  <c r="K800" i="6"/>
  <c r="K799" i="6"/>
  <c r="K798" i="6"/>
  <c r="K797" i="6"/>
  <c r="K796" i="6"/>
  <c r="K794" i="6"/>
  <c r="K793" i="6"/>
  <c r="K792" i="6"/>
  <c r="K791" i="6"/>
  <c r="K790" i="6"/>
  <c r="K789" i="6"/>
  <c r="K788" i="6"/>
  <c r="K779" i="6"/>
  <c r="K778" i="6"/>
  <c r="K777" i="6"/>
  <c r="K775" i="6"/>
  <c r="K774" i="6"/>
  <c r="K773" i="6"/>
  <c r="K771" i="6"/>
  <c r="K770" i="6"/>
  <c r="K769" i="6"/>
  <c r="K767" i="6"/>
  <c r="K766" i="6"/>
  <c r="K765" i="6"/>
  <c r="AN4" i="11" l="1"/>
  <c r="AM14" i="11" l="1"/>
  <c r="AM4" i="11"/>
  <c r="Y53" i="12" l="1"/>
  <c r="X51" i="12"/>
  <c r="AA7" i="12" l="1"/>
  <c r="AA32" i="12" s="1"/>
  <c r="AC72" i="5"/>
  <c r="AC62" i="5"/>
  <c r="AC52" i="5"/>
  <c r="AC33" i="5"/>
  <c r="AC21" i="5"/>
  <c r="Z32" i="12"/>
  <c r="AC73" i="5" l="1"/>
  <c r="AC75" i="5" s="1"/>
  <c r="AC35" i="5"/>
  <c r="AA73" i="12"/>
  <c r="AA53" i="12"/>
  <c r="AA75" i="12" l="1"/>
  <c r="AA79" i="12" s="1"/>
  <c r="X35" i="4" l="1"/>
  <c r="W35" i="4"/>
  <c r="V35" i="4"/>
  <c r="U35" i="4"/>
  <c r="X31" i="4"/>
  <c r="X36" i="4" s="1"/>
  <c r="W31" i="4"/>
  <c r="W36" i="4" s="1"/>
  <c r="V31" i="4"/>
  <c r="U31" i="4"/>
  <c r="X14" i="4"/>
  <c r="W14" i="4"/>
  <c r="V14" i="4"/>
  <c r="X12" i="4"/>
  <c r="W12" i="4"/>
  <c r="V12" i="4"/>
  <c r="U12" i="4"/>
  <c r="U17" i="4" s="1"/>
  <c r="U19" i="4" s="1"/>
  <c r="U23" i="4" s="1"/>
  <c r="U25" i="4" s="1"/>
  <c r="Y73" i="12"/>
  <c r="X64" i="12"/>
  <c r="W64" i="12"/>
  <c r="X71" i="12"/>
  <c r="W71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T71" i="12"/>
  <c r="S71" i="12"/>
  <c r="R71" i="12"/>
  <c r="Q71" i="12"/>
  <c r="P71" i="12"/>
  <c r="O71" i="12"/>
  <c r="N71" i="12"/>
  <c r="N73" i="12" s="1"/>
  <c r="M71" i="12"/>
  <c r="L71" i="12"/>
  <c r="K71" i="12"/>
  <c r="J71" i="12"/>
  <c r="I71" i="12"/>
  <c r="H71" i="12"/>
  <c r="G71" i="12"/>
  <c r="F71" i="12"/>
  <c r="E71" i="12"/>
  <c r="U71" i="12"/>
  <c r="U64" i="12"/>
  <c r="V73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X17" i="4" l="1"/>
  <c r="X19" i="4" s="1"/>
  <c r="X23" i="4" s="1"/>
  <c r="X25" i="4" s="1"/>
  <c r="X37" i="4" s="1"/>
  <c r="X43" i="4" s="1"/>
  <c r="Q73" i="12"/>
  <c r="V36" i="4"/>
  <c r="U36" i="4"/>
  <c r="U37" i="4" s="1"/>
  <c r="U43" i="4" s="1"/>
  <c r="V17" i="4"/>
  <c r="V19" i="4" s="1"/>
  <c r="V23" i="4" s="1"/>
  <c r="V25" i="4" s="1"/>
  <c r="V48" i="4" s="1"/>
  <c r="W17" i="4"/>
  <c r="W19" i="4" s="1"/>
  <c r="W23" i="4" s="1"/>
  <c r="W25" i="4" s="1"/>
  <c r="W37" i="4" s="1"/>
  <c r="W43" i="4" s="1"/>
  <c r="X73" i="12"/>
  <c r="P73" i="12"/>
  <c r="U73" i="12"/>
  <c r="V53" i="12"/>
  <c r="U48" i="4"/>
  <c r="U40" i="4"/>
  <c r="Z73" i="12"/>
  <c r="H73" i="12"/>
  <c r="L73" i="12"/>
  <c r="T73" i="12"/>
  <c r="I73" i="12"/>
  <c r="F73" i="12"/>
  <c r="J73" i="12"/>
  <c r="R73" i="12"/>
  <c r="E73" i="12"/>
  <c r="G73" i="12"/>
  <c r="K73" i="12"/>
  <c r="O73" i="12"/>
  <c r="S73" i="12"/>
  <c r="M73" i="12"/>
  <c r="W73" i="12"/>
  <c r="Z53" i="12"/>
  <c r="V37" i="4" l="1"/>
  <c r="V43" i="4" s="1"/>
  <c r="V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5" i="12" s="1"/>
  <c r="V79" i="12" s="1"/>
  <c r="X9" i="12"/>
  <c r="X32" i="12" s="1"/>
  <c r="X75" i="12" s="1"/>
  <c r="X79" i="12" s="1"/>
  <c r="W9" i="12"/>
  <c r="W32" i="12" s="1"/>
  <c r="W75" i="12" s="1"/>
  <c r="W79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5" i="12" l="1"/>
  <c r="Z79" i="12" s="1"/>
  <c r="G32" i="12"/>
  <c r="G75" i="12" s="1"/>
  <c r="G79" i="12" s="1"/>
  <c r="K32" i="12"/>
  <c r="K75" i="12" s="1"/>
  <c r="K79" i="12" s="1"/>
  <c r="O32" i="12"/>
  <c r="O75" i="12" s="1"/>
  <c r="O79" i="12" s="1"/>
  <c r="S32" i="12"/>
  <c r="S75" i="12" s="1"/>
  <c r="S79" i="12" s="1"/>
  <c r="P32" i="12"/>
  <c r="P75" i="12" s="1"/>
  <c r="P79" i="12" s="1"/>
  <c r="F32" i="12"/>
  <c r="F75" i="12" s="1"/>
  <c r="F79" i="12" s="1"/>
  <c r="J32" i="12"/>
  <c r="J75" i="12" s="1"/>
  <c r="J79" i="12" s="1"/>
  <c r="N32" i="12"/>
  <c r="N75" i="12" s="1"/>
  <c r="N79" i="12" s="1"/>
  <c r="R32" i="12"/>
  <c r="R75" i="12" s="1"/>
  <c r="R79" i="12" s="1"/>
  <c r="H32" i="12"/>
  <c r="H75" i="12" s="1"/>
  <c r="H79" i="12" s="1"/>
  <c r="L32" i="12"/>
  <c r="L75" i="12" s="1"/>
  <c r="L79" i="12" s="1"/>
  <c r="E32" i="12"/>
  <c r="E75" i="12" s="1"/>
  <c r="E79" i="12" s="1"/>
  <c r="I32" i="12"/>
  <c r="I75" i="12" s="1"/>
  <c r="I79" i="12" s="1"/>
  <c r="M32" i="12"/>
  <c r="M75" i="12" s="1"/>
  <c r="M79" i="12" s="1"/>
  <c r="Q32" i="12"/>
  <c r="Q75" i="12" s="1"/>
  <c r="Q79" i="12" s="1"/>
  <c r="AA13" i="11"/>
  <c r="AA4" i="11"/>
  <c r="Z13" i="11" l="1"/>
  <c r="Z4" i="11"/>
  <c r="Y32" i="12"/>
  <c r="Y75" i="12" s="1"/>
  <c r="Y79" i="12" s="1"/>
  <c r="BK21" i="5" l="1"/>
  <c r="BK72" i="5"/>
  <c r="BK52" i="5"/>
  <c r="BK62" i="5" l="1"/>
  <c r="BK73" i="5" s="1"/>
  <c r="BK75" i="5" s="1"/>
  <c r="BK32" i="5"/>
  <c r="BK35" i="5" s="1"/>
  <c r="BJ62" i="5" l="1"/>
  <c r="BJ72" i="5"/>
  <c r="BJ52" i="5"/>
  <c r="Y13" i="11"/>
  <c r="Y4" i="11"/>
  <c r="AT26" i="4"/>
  <c r="AS26" i="4"/>
  <c r="AS24" i="4" s="1"/>
  <c r="AR22" i="4"/>
  <c r="AQ22" i="4"/>
  <c r="AP22" i="4"/>
  <c r="AO22" i="4"/>
  <c r="AN22" i="4"/>
  <c r="AR11" i="4"/>
  <c r="AQ11" i="4"/>
  <c r="AP11" i="4"/>
  <c r="AO11" i="4"/>
  <c r="AN11" i="4"/>
  <c r="AM11" i="4"/>
  <c r="AL22" i="4"/>
  <c r="AK22" i="4"/>
  <c r="AJ22" i="4"/>
  <c r="AI22" i="4"/>
  <c r="AH22" i="4"/>
  <c r="AG22" i="4"/>
  <c r="AF22" i="4"/>
  <c r="AE22" i="4"/>
  <c r="AD22" i="4"/>
  <c r="AM22" i="4"/>
  <c r="AQ26" i="4" l="1"/>
  <c r="AQ24" i="4" s="1"/>
  <c r="AP26" i="4"/>
  <c r="AP24" i="4" s="1"/>
  <c r="BJ73" i="5"/>
  <c r="BJ75" i="5" s="1"/>
  <c r="AN26" i="4"/>
  <c r="AN24" i="4" s="1"/>
  <c r="AR26" i="4"/>
  <c r="AR24" i="4" s="1"/>
  <c r="AO26" i="4"/>
  <c r="AO24" i="4" s="1"/>
  <c r="AM26" i="4"/>
  <c r="AM35" i="4" s="1"/>
  <c r="AM40" i="4" s="1"/>
  <c r="X4" i="11" l="1"/>
  <c r="BI72" i="5"/>
  <c r="BI62" i="5"/>
  <c r="BI52" i="5"/>
  <c r="BI32" i="5"/>
  <c r="BI33" i="5" s="1"/>
  <c r="BI21" i="5"/>
  <c r="AX22" i="4"/>
  <c r="AX11" i="4"/>
  <c r="BI73" i="5" l="1"/>
  <c r="BI75" i="5" s="1"/>
  <c r="BI35" i="5"/>
  <c r="AX24" i="4"/>
  <c r="AX26" i="4"/>
  <c r="AX35" i="4" s="1"/>
  <c r="AX40" i="4" s="1"/>
  <c r="W4" i="11" l="1"/>
  <c r="AX50" i="5" l="1"/>
  <c r="AY50" i="5"/>
  <c r="AZ50" i="5"/>
  <c r="BA50" i="5"/>
  <c r="BB50" i="5"/>
  <c r="BC50" i="5"/>
  <c r="BD50" i="5" l="1"/>
  <c r="V13" i="11"/>
  <c r="V4" i="11"/>
  <c r="AV11" i="4"/>
  <c r="AV22" i="4"/>
  <c r="T32" i="12" l="1"/>
  <c r="T75" i="12" s="1"/>
  <c r="T79" i="12" s="1"/>
  <c r="BG72" i="5"/>
  <c r="BG62" i="5"/>
  <c r="BG52" i="5"/>
  <c r="BG32" i="5"/>
  <c r="BG33" i="5" s="1"/>
  <c r="BG21" i="5"/>
  <c r="AV26" i="4"/>
  <c r="AV35" i="4" s="1"/>
  <c r="AV40" i="4" s="1"/>
  <c r="AV24" i="4"/>
  <c r="U4" i="11"/>
  <c r="BF72" i="5"/>
  <c r="BF62" i="5"/>
  <c r="BF52" i="5"/>
  <c r="BF32" i="5"/>
  <c r="BF21" i="5"/>
  <c r="AU22" i="4"/>
  <c r="AU11" i="4"/>
  <c r="U13" i="11"/>
  <c r="BF73" i="5" l="1"/>
  <c r="BF75" i="5" s="1"/>
  <c r="BF35" i="5"/>
  <c r="BF33" i="5"/>
  <c r="AU24" i="4"/>
  <c r="BG73" i="5"/>
  <c r="BG75" i="5" s="1"/>
  <c r="BG35" i="5"/>
  <c r="AU26" i="4"/>
  <c r="AU35" i="4" s="1"/>
  <c r="AU40" i="4" s="1"/>
  <c r="BD21" i="5"/>
  <c r="BD32" i="5"/>
  <c r="BD33" i="5" s="1"/>
  <c r="BD52" i="5"/>
  <c r="BD62" i="5"/>
  <c r="BD72" i="5"/>
  <c r="AZ21" i="5"/>
  <c r="AZ32" i="5"/>
  <c r="AZ33" i="5" s="1"/>
  <c r="AZ52" i="5"/>
  <c r="AZ62" i="5"/>
  <c r="AZ72" i="5"/>
  <c r="AZ73" i="5" l="1"/>
  <c r="AZ75" i="5" s="1"/>
  <c r="BD35" i="5"/>
  <c r="AZ35" i="5"/>
  <c r="BD73" i="5"/>
  <c r="BD75" i="5" s="1"/>
  <c r="AG26" i="8"/>
  <c r="AG12" i="8"/>
  <c r="T13" i="11"/>
  <c r="T4" i="11"/>
  <c r="BD22" i="4" l="1"/>
  <c r="BD11" i="4"/>
  <c r="BE11" i="4"/>
  <c r="BE22" i="4"/>
  <c r="BD26" i="4" l="1"/>
  <c r="BD35" i="4" s="1"/>
  <c r="BD40" i="4" s="1"/>
  <c r="BE26" i="4"/>
  <c r="BE35" i="4" s="1"/>
  <c r="BE40" i="4" l="1"/>
  <c r="BD24" i="4"/>
  <c r="BE24" i="4"/>
  <c r="AE12" i="8" l="1"/>
  <c r="AD26" i="8" l="1"/>
  <c r="AC26" i="8"/>
  <c r="AC12" i="8"/>
  <c r="AD12" i="8" l="1"/>
  <c r="AD24" i="4" l="1"/>
  <c r="AE24" i="4"/>
  <c r="AF24" i="4"/>
  <c r="AG24" i="4"/>
  <c r="AH24" i="4"/>
  <c r="AI24" i="4"/>
  <c r="AJ24" i="4"/>
  <c r="AK24" i="4"/>
  <c r="AL24" i="4"/>
  <c r="AM24" i="4"/>
  <c r="AW62" i="5" l="1"/>
  <c r="U23" i="12" l="1"/>
  <c r="U32" i="12" l="1"/>
  <c r="U75" i="12" s="1"/>
  <c r="U79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O5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<sst xmlns="http://schemas.openxmlformats.org/spreadsheetml/2006/main" count="4534" uniqueCount="885">
  <si>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</si>
  <si>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</si>
  <si>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</si>
  <si>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</si>
  <si>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</si>
  <si>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</si>
  <si>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</si>
  <si>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</si>
  <si>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</si>
  <si>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</si>
  <si>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</si>
  <si>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</si>
  <si>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</si>
  <si>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</si>
  <si>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</si>
  <si>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</si>
  <si>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</si>
  <si>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</si>
  <si>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</si>
  <si>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</si>
  <si>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</si>
  <si>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</si>
  <si>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</si>
  <si>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</si>
  <si>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</si>
  <si>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</si>
  <si>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</si>
  <si>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</si>
  <si>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</si>
  <si>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</si>
  <si>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</si>
  <si>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</si>
  <si>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</si>
  <si>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</si>
  <si>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</si>
  <si>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</si>
  <si>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</si>
  <si>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</si>
  <si>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</si>
  <si>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</si>
  <si>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</si>
  <si>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</si>
  <si>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</si>
  <si>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</si>
  <si>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</si>
  <si>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</si>
  <si>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</si>
  <si>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</si>
  <si>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</si>
  <si>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</si>
  <si>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</si>
  <si>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</si>
  <si>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</si>
  <si>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</si>
  <si>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</si>
  <si>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</si>
  <si>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</si>
  <si>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</si>
  <si>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</si>
  <si>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</si>
  <si>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</si>
  <si>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</si>
  <si>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</si>
  <si>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</si>
  <si>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</si>
  <si>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</si>
  <si>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</si>
  <si>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</si>
  <si>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</si>
  <si>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</si>
  <si>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</si>
  <si>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</si>
  <si>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</si>
  <si>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</si>
  <si>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</si>
  <si>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</si>
  <si>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</si>
  <si>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</si>
  <si>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</si>
  <si>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</si>
  <si>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</si>
  <si>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</si>
  <si>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</si>
  <si>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</si>
  <si>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</si>
  <si>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</si>
  <si>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</si>
  <si>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</si>
  <si>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</si>
  <si>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</si>
  <si>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</si>
  <si>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</si>
  <si>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</si>
  <si>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</si>
  <si>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</si>
  <si>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</si>
  <si>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</si>
  <si>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</si>
  <si>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</si>
  <si>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</si>
  <si>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</si>
  <si>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</si>
  <si>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</si>
  <si>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</si>
  <si>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</si>
  <si>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</si>
  <si>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</si>
  <si>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</si>
  <si>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</si>
  <si>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</si>
  <si>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</si>
  <si>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</si>
  <si>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</si>
  <si>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</si>
  <si>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</si>
  <si>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</si>
  <si>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</si>
  <si>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</si>
  <si>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</si>
  <si>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</si>
  <si>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</si>
  <si>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</si>
  <si>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</si>
  <si>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</si>
  <si>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</si>
  <si>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</si>
  <si>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</si>
  <si>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</si>
  <si>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</si>
  <si>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</si>
  <si>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</si>
  <si>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</si>
  <si>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</si>
  <si>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</si>
  <si>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</si>
  <si>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</si>
  <si>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</si>
  <si>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</si>
  <si>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</si>
  <si>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</si>
  <si>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</si>
  <si>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</si>
  <si>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</si>
  <si>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</si>
  <si>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</si>
  <si>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</si>
  <si>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</si>
  <si>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</si>
  <si>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</si>
  <si>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</si>
  <si>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</si>
  <si>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</si>
  <si>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</si>
  <si>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</si>
  <si>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</si>
  <si>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</si>
  <si>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</si>
  <si>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</si>
  <si>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</si>
  <si>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</si>
  <si>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</si>
  <si>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</si>
  <si>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</si>
  <si>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</si>
  <si>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</si>
  <si>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</si>
  <si>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</si>
  <si>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</si>
  <si>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</si>
  <si>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</si>
  <si>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</si>
  <si>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</si>
  <si>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</si>
  <si>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</si>
  <si>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</si>
  <si>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</si>
  <si>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</si>
  <si>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</si>
  <si>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</si>
  <si>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</si>
  <si>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</si>
  <si>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</si>
  <si>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</si>
  <si>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</si>
  <si>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</si>
  <si>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</si>
  <si>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</si>
  <si>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</si>
  <si>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</si>
  <si>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</si>
  <si>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</si>
  <si>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</si>
  <si>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</si>
  <si>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</si>
  <si>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</si>
  <si>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</si>
  <si>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</si>
  <si>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</si>
  <si>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</si>
  <si>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</si>
  <si>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</si>
  <si>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</si>
  <si>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</si>
  <si>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</si>
  <si>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</si>
  <si>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</si>
  <si>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</si>
  <si>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</si>
  <si>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</si>
  <si>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</si>
  <si>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</si>
  <si>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</si>
  <si>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</si>
  <si>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</si>
  <si>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</si>
  <si>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</si>
  <si>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</si>
  <si>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</si>
  <si>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</si>
  <si>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</si>
  <si>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</si>
  <si>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</si>
  <si>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</si>
  <si>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</si>
  <si>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</si>
  <si>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</si>
  <si>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</si>
  <si>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</si>
  <si>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</si>
  <si>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</si>
  <si>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</si>
  <si>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</si>
  <si>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</si>
  <si>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</si>
  <si>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</si>
  <si>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</si>
  <si>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</si>
  <si>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</si>
  <si>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</si>
  <si>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</si>
  <si>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</si>
  <si>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</si>
  <si>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</si>
  <si>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</si>
  <si>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</si>
  <si>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</si>
  <si>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</si>
  <si>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</si>
  <si>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</si>
  <si>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</si>
  <si>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</si>
  <si>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</si>
  <si>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</si>
  <si>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</si>
  <si>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</si>
  <si>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</si>
  <si>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</si>
  <si>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</si>
  <si>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</si>
  <si>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</si>
  <si>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</si>
  <si>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</si>
  <si>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</si>
  <si>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</si>
  <si>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</si>
  <si>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</si>
  <si>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</si>
  <si>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</si>
  <si>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</si>
  <si>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</si>
  <si>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</si>
  <si>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</si>
  <si>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</si>
  <si>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</si>
  <si>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</si>
  <si>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</si>
  <si>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</si>
  <si>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</si>
  <si>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</si>
  <si>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</si>
  <si>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</si>
  <si>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</si>
  <si>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</si>
  <si>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</si>
  <si>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</si>
  <si>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</si>
  <si>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</si>
  <si>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</si>
  <si>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</si>
  <si>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</si>
  <si>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</si>
  <si>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</si>
  <si>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</si>
  <si>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</si>
  <si>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</si>
  <si>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</si>
  <si>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</si>
  <si>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</si>
  <si>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</si>
  <si>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</si>
  <si>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</si>
  <si>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</si>
  <si>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</si>
  <si>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</si>
  <si>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</si>
  <si>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</si>
  <si>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</si>
  <si>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</si>
  <si>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</si>
  <si>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</si>
  <si>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</si>
  <si>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</si>
  <si>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</si>
  <si>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</si>
  <si>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</si>
  <si>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</si>
  <si>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</si>
  <si>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</si>
  <si>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</si>
  <si>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</si>
  <si>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</si>
  <si>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</si>
  <si>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</si>
  <si>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</si>
  <si>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</si>
  <si>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</si>
  <si>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</si>
  <si>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</si>
  <si>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</si>
  <si>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</si>
  <si>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</si>
  <si>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</si>
  <si>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</si>
  <si>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</si>
  <si>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</si>
  <si>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</si>
  <si>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</si>
  <si>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</si>
  <si>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</si>
  <si>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</si>
  <si>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</si>
  <si>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</si>
  <si>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</si>
  <si>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</si>
  <si>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</si>
  <si>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</si>
  <si>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</si>
  <si>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</si>
  <si>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</si>
  <si>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</si>
  <si>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</si>
  <si>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</si>
  <si>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</si>
  <si>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</si>
  <si>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</si>
  <si>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</si>
  <si>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</si>
  <si>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</si>
  <si>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</si>
  <si>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</si>
  <si>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</si>
  <si>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</si>
  <si>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</si>
  <si>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</si>
  <si>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</si>
  <si>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</si>
  <si>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</si>
  <si>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</si>
  <si>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</si>
  <si>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</si>
  <si>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</si>
  <si>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</si>
  <si>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</si>
  <si>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</si>
  <si>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</si>
  <si>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</si>
  <si>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</si>
  <si>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</si>
  <si>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</si>
  <si>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</si>
  <si>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</si>
  <si>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</si>
  <si>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</si>
  <si>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</si>
  <si>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</si>
  <si>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</si>
  <si>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</si>
  <si>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</si>
  <si>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</si>
  <si>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</si>
  <si>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</si>
  <si>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</si>
  <si>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</si>
  <si>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</si>
  <si>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</si>
  <si>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</si>
  <si>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</si>
  <si>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</si>
  <si>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</si>
  <si>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</si>
  <si>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</si>
  <si>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</si>
  <si>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</si>
  <si>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</si>
  <si>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</si>
  <si>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</si>
  <si>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</si>
  <si>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</si>
  <si>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</si>
  <si>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</si>
  <si>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</si>
  <si>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</si>
  <si>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</si>
  <si>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</si>
  <si>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</si>
  <si>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</si>
  <si>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</si>
  <si>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</si>
  <si>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</si>
  <si>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</si>
  <si>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</si>
  <si>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</si>
  <si>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</si>
  <si>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</si>
  <si>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</si>
  <si>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</si>
  <si>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</si>
  <si>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</si>
  <si>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</si>
  <si>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</si>
  <si>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</si>
  <si>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</si>
  <si>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</si>
  <si>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</si>
  <si>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</si>
  <si>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</si>
  <si>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</si>
  <si>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</si>
  <si>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</si>
  <si>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</si>
  <si>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</si>
  <si>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</si>
  <si>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</si>
  <si>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</si>
  <si>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</si>
  <si>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</si>
  <si>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</si>
  <si>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</si>
  <si>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</si>
  <si>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</si>
  <si>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</si>
  <si>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</si>
  <si>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</si>
  <si>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</si>
  <si>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</si>
  <si>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</si>
  <si>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</si>
  <si>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</si>
  <si>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</si>
  <si>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</si>
  <si>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</si>
  <si>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</si>
  <si>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</si>
  <si>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</si>
  <si>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</si>
  <si>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</si>
  <si>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</si>
  <si>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</si>
  <si>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</si>
  <si>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</si>
  <si>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</si>
  <si>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</si>
  <si>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</si>
  <si>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</si>
  <si>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</si>
  <si>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</si>
  <si>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</si>
  <si>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</si>
  <si>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</si>
  <si>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</si>
  <si>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</si>
  <si>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</si>
  <si>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</si>
  <si>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</si>
  <si>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</si>
  <si>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</si>
  <si>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</si>
  <si>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</si>
  <si>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</si>
  <si>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</si>
  <si>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</si>
  <si>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</si>
  <si>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</si>
  <si>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</si>
  <si>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</si>
  <si>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</si>
  <si>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</si>
  <si>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</si>
  <si>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</si>
  <si>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</si>
  <si>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</si>
  <si>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</si>
  <si>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</si>
  <si>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</si>
  <si>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</si>
  <si>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</si>
  <si>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</si>
  <si>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</si>
  <si>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</si>
  <si>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</si>
  <si>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</si>
  <si>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</si>
  <si>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</si>
  <si>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</si>
  <si>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</si>
  <si>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</si>
  <si>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</si>
  <si>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</si>
  <si>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</si>
  <si>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</si>
  <si>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</si>
  <si>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</si>
  <si>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</si>
  <si>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</si>
  <si>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</si>
  <si>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</si>
  <si>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</si>
  <si>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</si>
  <si>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</si>
  <si>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</si>
  <si>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</si>
  <si>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</si>
  <si>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</si>
  <si>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</si>
  <si>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</si>
  <si>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</si>
  <si>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</si>
  <si>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</si>
  <si>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</si>
  <si>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</si>
  <si>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</si>
  <si>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</si>
  <si>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</si>
  <si>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</si>
  <si>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</si>
  <si>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</si>
  <si>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</si>
  <si>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</si>
  <si>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</si>
  <si>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</si>
  <si>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</si>
  <si>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</si>
  <si>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</si>
  <si>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</si>
  <si>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</si>
  <si>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</si>
  <si>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</si>
  <si>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</si>
  <si>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</si>
  <si>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</si>
  <si>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</si>
  <si>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</si>
  <si>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</si>
  <si>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</si>
  <si>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</si>
  <si>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</si>
  <si>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</si>
  <si>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</si>
  <si>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</si>
  <si>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</si>
  <si>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</si>
  <si>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</si>
  <si>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</si>
  <si>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</si>
  <si>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</si>
  <si>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</si>
  <si>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</si>
  <si>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</si>
  <si>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</si>
  <si>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</si>
  <si>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</si>
  <si>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</si>
  <si>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</si>
  <si>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</si>
  <si>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</si>
  <si>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</si>
  <si>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</si>
  <si>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</si>
  <si>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</si>
  <si>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</si>
  <si>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</si>
  <si>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</si>
  <si>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</si>
  <si>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</si>
  <si>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</si>
  <si>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</si>
  <si>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</si>
  <si>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</si>
  <si>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</si>
  <si>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</si>
  <si>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</si>
  <si>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</si>
  <si>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</si>
  <si>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</si>
  <si>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</si>
  <si>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</si>
  <si>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</si>
  <si>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</si>
  <si>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</si>
  <si>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</si>
  <si>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</si>
  <si>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</si>
  <si>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</si>
  <si>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</si>
  <si>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</si>
  <si>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</si>
  <si>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</si>
  <si>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</si>
  <si>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</si>
  <si>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</si>
  <si>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</si>
  <si>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</si>
  <si>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</si>
  <si>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</si>
  <si>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</si>
  <si>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</si>
  <si>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</si>
  <si>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</si>
  <si>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</si>
  <si>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</si>
  <si>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</si>
  <si>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</si>
  <si>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</si>
  <si>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</si>
  <si>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</si>
  <si>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</si>
  <si>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</si>
  <si>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</si>
  <si>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</si>
  <si>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</si>
  <si>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</si>
  <si>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</si>
  <si>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</si>
  <si>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</si>
  <si>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</si>
  <si>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</si>
  <si>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</si>
  <si>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</si>
  <si>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</si>
  <si>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</si>
  <si>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</si>
  <si>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</si>
  <si>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</si>
  <si>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</si>
  <si>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</si>
  <si>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</si>
  <si>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</si>
  <si>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</si>
  <si>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</si>
  <si>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</si>
  <si>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</si>
  <si>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</si>
  <si>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</si>
  <si>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</si>
  <si>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</si>
  <si>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</si>
  <si>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</si>
  <si>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</si>
  <si>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</si>
  <si>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</si>
  <si>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</si>
  <si>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</si>
  <si>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</si>
  <si>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</si>
  <si>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</si>
  <si>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</si>
  <si>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</si>
  <si>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</si>
  <si>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</si>
  <si>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</si>
  <si>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</si>
  <si>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</si>
  <si>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</si>
  <si>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</si>
  <si>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</si>
  <si>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</si>
  <si>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</si>
  <si>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</si>
  <si>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</si>
  <si>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</si>
  <si>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</si>
  <si>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</si>
  <si>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</si>
  <si>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</si>
  <si>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</si>
  <si>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</si>
  <si>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</si>
  <si>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</si>
  <si>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</si>
  <si>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</si>
  <si>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</si>
  <si>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</si>
  <si>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</si>
  <si>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</si>
  <si>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</si>
  <si>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</si>
  <si>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</si>
  <si>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</si>
  <si>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</si>
  <si>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</si>
  <si>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</si>
  <si>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</si>
  <si>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</si>
  <si>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</si>
  <si>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</si>
  <si>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</si>
  <si>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</si>
  <si>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</si>
  <si>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</si>
  <si>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</si>
  <si>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</si>
  <si>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</si>
  <si>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</si>
  <si>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</si>
  <si>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</si>
  <si>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</si>
  <si>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</si>
  <si>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</si>
  <si>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</si>
  <si>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</si>
  <si>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</si>
  <si>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</si>
  <si>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</si>
  <si>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</si>
  <si>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</si>
  <si>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</si>
  <si>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</si>
  <si>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</si>
  <si>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</si>
  <si>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</si>
  <si>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</si>
  <si>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</si>
  <si>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</si>
  <si>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</si>
  <si>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</si>
  <si>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</si>
  <si>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</si>
  <si>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</si>
  <si>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</si>
  <si>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</si>
  <si>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</si>
  <si>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</si>
  <si>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</si>
  <si>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</si>
  <si>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</si>
  <si>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</si>
  <si>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</si>
  <si>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</si>
  <si>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</si>
  <si>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</si>
  <si>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</si>
  <si>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</si>
  <si>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</si>
  <si>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</si>
  <si>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</si>
  <si>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</si>
  <si>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</si>
  <si>
    <t>Q1 2022</t>
  </si>
  <si>
    <t>7 558,5</t>
  </si>
  <si>
    <t>1 823,6</t>
  </si>
  <si>
    <t>KWARTALNE SKONSOLIDOWANE SPRAWOZDANIE ZE ZMIAN W KAPITALE WŁASNYM ZA OKRES OD 1 STYCZNIA 2022 ROKU DO 31 MARCA 2022 ROKU</t>
  </si>
  <si>
    <t>31/03/2022</t>
  </si>
  <si>
    <t>1/01/2022</t>
  </si>
  <si>
    <t>Stan na 31/03/2022</t>
  </si>
  <si>
    <t>Zyski zatrzymane / (Niepokryte straty)</t>
  </si>
  <si>
    <t>31/03/2021</t>
  </si>
  <si>
    <t>3M do 31/03/2022</t>
  </si>
  <si>
    <t>Q2 2022</t>
  </si>
  <si>
    <t>Stan na 30/06/2022</t>
  </si>
  <si>
    <t>KWARTALNE SKONSOLIDOWANE SPRAWOZDANIE ZE ZMIAN W KAPITALE WŁASNYM ZA OKRES OD 1 STYCZNIA 2022 ROKU DO 30 CZERWCA 2022 ROKU</t>
  </si>
  <si>
    <t>30/06/2022</t>
  </si>
  <si>
    <t>3 042,8</t>
  </si>
  <si>
    <t>Q3 2022</t>
  </si>
  <si>
    <t>Stan na 30/09/2022</t>
  </si>
  <si>
    <t>KWARTALNE SKONSOLIDOWANE SPRAWOZDANIE ZE ZMIAN W KAPITALE WŁASNYM ZA OKRES OD 1 STYCZNIA 2022 ROKU DO 30 WRZEŚNIA 2022 ROKU</t>
  </si>
  <si>
    <t>30/09/2022</t>
  </si>
  <si>
    <t>6M do 30/06/2022</t>
  </si>
  <si>
    <t>9M do 30/09/2022</t>
  </si>
  <si>
    <t>Q4 2022</t>
  </si>
  <si>
    <t>Stan na 31/12/2022</t>
  </si>
  <si>
    <t>12M do 31/12/2022</t>
  </si>
  <si>
    <t>31/12/2022</t>
  </si>
  <si>
    <t>Q1 2023</t>
  </si>
  <si>
    <t>Stan na 31/03/2023</t>
  </si>
  <si>
    <t>SKONSOLIDOWANE SPRAWOZDANIE ZE ZMIAN W KAPITALE WŁASNYM ZA OKRES OD 1 STYCZNIA 2022 ROKU DO 31 GRUDNIA 2022 ROKU</t>
  </si>
  <si>
    <t>1/01/2023</t>
  </si>
  <si>
    <t>3M do 31/03/2023</t>
  </si>
  <si>
    <t>KWARTALNE SKONSOLIDOWANE SPRAWOZDANIE ZE ZMIAN W KAPITALE WŁASNYM ZA OKRES OD 1 STYCZNIA 2023 ROKU DO 31 MARCA 2023 ROKU</t>
  </si>
  <si>
    <t>H1 2023</t>
  </si>
  <si>
    <t>Stan na 30/06/2023</t>
  </si>
  <si>
    <t>Zyski / (straty) z tytułu wyceny instrumentów kapitałowych w wartości godziwej</t>
  </si>
  <si>
    <t>Zyski / (straty) aktuarialne dotyczące 
świadczeń pracowniczych</t>
  </si>
  <si>
    <t>30/06/2023</t>
  </si>
  <si>
    <t>Różnice kursowe 
z przeliczenia sprawozdań jednostek zagranicznych</t>
  </si>
  <si>
    <t xml:space="preserve">Pozostałe całkowite dochody </t>
  </si>
  <si>
    <t>Q2 2023</t>
  </si>
  <si>
    <t>6M do 30/06/2023</t>
  </si>
  <si>
    <t>ŚRÓDROCZNE SKONSOLIDOWANE SPRAWOZDANIE ZE ZMIAN W KAPITALE WŁASNYM ZA OKRES OD 1 STYCZNIA 2023 ROKU DO 30 CZERWCA 2023 ROKU</t>
  </si>
  <si>
    <t>Q3 2023</t>
  </si>
  <si>
    <t>Stan na 30/09/2023</t>
  </si>
  <si>
    <t>1 323,7</t>
  </si>
  <si>
    <t xml:space="preserve">6 994,6 </t>
  </si>
  <si>
    <t>8 290,2</t>
  </si>
  <si>
    <t xml:space="preserve">3 286,4 </t>
  </si>
  <si>
    <t>ŚRÓDROCZNE SKONSOLIDOWANE SPRAWOZDANIE ZE ZMIAN W KAPITALE WŁASNYM ZA OKRES OD 1 STYCZNIA 2023 ROKU DO 30 WRZEŚNIA 2023 ROKU</t>
  </si>
  <si>
    <t>30/09/2023</t>
  </si>
  <si>
    <t xml:space="preserve">            3 286,4 </t>
  </si>
  <si>
    <t xml:space="preserve">                        - </t>
  </si>
  <si>
    <t>9M do
30/09/2023</t>
  </si>
  <si>
    <t>SKONSOLIDOWANE SPRAWOZDANIE ZE ZMIAN W KAPITALE WŁASNYM ZA OKRES OD 1 STYCZNIA 2023 ROKU DO 31 GRUDNIA 2023 ROKU</t>
  </si>
  <si>
    <t>31/12/2023</t>
  </si>
  <si>
    <t>12M do
31/12/2023</t>
  </si>
  <si>
    <t>Q4 2023</t>
  </si>
  <si>
    <t>Stan na
31/12/2023</t>
  </si>
  <si>
    <t xml:space="preserve"> 31/12/2022</t>
  </si>
  <si>
    <t>Stan na 31/12/2023</t>
  </si>
  <si>
    <t xml:space="preserve"> 30/09/2022</t>
  </si>
  <si>
    <t>SKONSOLIDOWANE SPRAWOZDANIE ZE ZMIAN W KAPITALE WŁASNYM ZA OKRES OD 1 STYCZNIA 2024 ROKU DO 31 MARCA 2024 ROKU</t>
  </si>
  <si>
    <t>31/03/2024</t>
  </si>
  <si>
    <t xml:space="preserve"> 31/03/2023</t>
  </si>
  <si>
    <t>Stan na 31/03/2024</t>
  </si>
  <si>
    <t>3M do
31/03/2024</t>
  </si>
  <si>
    <t>Q1 2024</t>
  </si>
  <si>
    <t>Stan na
31/03/2024</t>
  </si>
  <si>
    <t>3M 2023</t>
  </si>
  <si>
    <t>9M 2023</t>
  </si>
  <si>
    <t>53,5 </t>
  </si>
  <si>
    <t>3M 2024</t>
  </si>
  <si>
    <t>Stan na 30/06/2024</t>
  </si>
  <si>
    <t>ŚRÓDROCZNE SKONSOLIDOWANE SPRAWOZDANIE ZE ZMIAN W KAPITALE WŁASNYM ZA OKRES OD 1 STYCZNIA 2024 ROKU DO 30 CZERWCA 2024 ROKU</t>
  </si>
  <si>
    <t>6M do
30/06/2024</t>
  </si>
  <si>
    <t>Q2 2024</t>
  </si>
  <si>
    <t>Stan na
30/06/2024</t>
  </si>
  <si>
    <t>Stan na
30/09/2024</t>
  </si>
  <si>
    <t>9M 2024</t>
  </si>
  <si>
    <t>H1 2024</t>
  </si>
  <si>
    <t>Stan na 30/09/2024</t>
  </si>
  <si>
    <t>ŚRÓDROCZNE SKONSOLIDOWANE SPRAWOZDANIE ZE ZMIAN W KAPITALE WŁASNYM ZA OKRES OD 1 STYCZNIA 2024 ROKU DO 30 WRZEŚNIA 2024 ROKU</t>
  </si>
  <si>
    <t>9M do
30/06/2024</t>
  </si>
  <si>
    <t>Q3 2024</t>
  </si>
  <si>
    <t>Stan na
31/12/2024</t>
  </si>
  <si>
    <t>Q4 2024</t>
  </si>
  <si>
    <t>Stan na 31/12/2024</t>
  </si>
  <si>
    <t>SKONSOLIDOWANE SPRAWOZDANIE ZE ZMIAN W KAPITALE WŁASNYM ZA OKRES OD 1 STYCZNIA 2024 ROKU DO 31 GRUDNIA 2024 ROKU</t>
  </si>
  <si>
    <t>31/12/2024</t>
  </si>
  <si>
    <t xml:space="preserve"> 31/12/2023</t>
  </si>
  <si>
    <t>12M do
31/12/2024</t>
  </si>
  <si>
    <t>Wpływ środków z Funduszu Gwarantowanych Świadczeń Pracowniczych</t>
  </si>
  <si>
    <t>3M 2025</t>
  </si>
  <si>
    <t>Stan na 31/03/2025</t>
  </si>
  <si>
    <t>SKONSOLIDOWANE SPRAWOZDANIE ZE ZMIAN W KAPITALE WŁASNYM ZA OKRES OD 1 STYCZNIA 2025 ROKU DO 31 MARCA 2025 ROKU</t>
  </si>
  <si>
    <t>01.01.2024</t>
  </si>
  <si>
    <t xml:space="preserve"> 31/03/2024</t>
  </si>
  <si>
    <t>3M do
31/03/2025</t>
  </si>
  <si>
    <t>Q1 2025</t>
  </si>
  <si>
    <t>Stan na
31/03/2025</t>
  </si>
  <si>
    <t>31.03.2025</t>
  </si>
  <si>
    <t>Stan na
30/06/2025</t>
  </si>
  <si>
    <t>6M 2025</t>
  </si>
  <si>
    <t>SKONSOLIDOWANE SPRAWOZDANIE ZE ZMIAN W KAPITALE WŁASNYM ZA OKRES OD 1 STYCZNIA 2025 ROKU DO 30 CZERWCA 2025 ROKU</t>
  </si>
  <si>
    <t>30.06.2025</t>
  </si>
  <si>
    <t>6M do
30/06/2025</t>
  </si>
  <si>
    <t>Q2 2025</t>
  </si>
  <si>
    <t>Stan na 30/06/2025</t>
  </si>
  <si>
    <t>30.06.2024</t>
  </si>
  <si>
    <t>W tabeli zastosowano zaokrąglenia mogące powodować nieistotne odchylenia w prezentowanych danych</t>
  </si>
  <si>
    <t>9M 2025</t>
  </si>
  <si>
    <t>Stan na 30/09/2025</t>
  </si>
  <si>
    <t>SKONSOLIDOWANE SPRAWOZDANIE ZE ZMIAN W KAPITALE WŁASNYM ZA OKRES OD 1 STYCZNIA 2025 ROKU DO 30 WRZEŚNIA 2025 ROKU</t>
  </si>
  <si>
    <t>30.09.2025</t>
  </si>
  <si>
    <t>30.09.2024</t>
  </si>
  <si>
    <t>9M do
30/09/2025</t>
  </si>
  <si>
    <t>Q3 2025</t>
  </si>
  <si>
    <t>Stan na
30/09/2025</t>
  </si>
  <si>
    <t>Spłata środków otrzymanych z Funduszu Gwarantowanych Świadczeń Pracowniczych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</si>
</sst>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* #,##0.00\ &quot;zł&quot;_-;\-* #,##0.00\ &quot;zł&quot;_-;_-* &quot;-&quot;??\ &quot;zł&quot;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_(* #,##0_);_(* \(#,##0\);_(* &quot;-&quot;_);_(@_)"/>
    <numFmt numFmtId="167" formatCode="_(* #,##0_);_(* \(#,##0\);_(* &quot;-&quot;??_);_(@_)"/>
    <numFmt numFmtId="168" formatCode="#,##0;\(#,##0\);\-"/>
    <numFmt numFmtId="169" formatCode="_-* #,##0\ _z_ł_-;\-* #,##0\ _z_ł_-;_-* &quot;-&quot;??\ _z_ł_-;_-@_-"/>
    <numFmt numFmtId="170" formatCode="0.0%"/>
    <numFmt numFmtId="171" formatCode="_(* #,##0.0_);_(* \(#,##0.0\);_(* &quot;-&quot;_);_(@_)"/>
    <numFmt numFmtId="172" formatCode="#,##0.0"/>
    <numFmt numFmtId="173" formatCode="_(* #,##0.00_);_(* \(#,##0.00\);_(* &quot;-&quot;_);_(@_)"/>
    <numFmt numFmtId="174" formatCode="_-* #,##0.0\ _z_ł_-;\-* #,##0.0\ _z_ł_-;_-* &quot;-&quot;\ _z_ł_-;_-@_-"/>
    <numFmt numFmtId="175" formatCode="##,##0.0,,;\(##,##0.0,,\);\-"/>
    <numFmt numFmtId="176" formatCode="0.0"/>
    <numFmt numFmtId="177" formatCode="_-* #,##0.0\ _z_ł_-;\-* #,##0.0\ _z_ł_-;_-* &quot;-&quot;??\ _z_ł_-;_-@_-"/>
    <numFmt numFmtId="178" formatCode="_(* #,##0.0_);_(* \(#,##0.0\);_(* &quot;-&quot;??_);_(@_)"/>
  </numFmts>
  <fonts count="10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rgb="FFFFFFFF"/>
      <name val="Calibri"/>
      <family val="2"/>
      <charset val="238"/>
    </font>
    <font>
      <b/>
      <sz val="9"/>
      <color rgb="FFFFFFFF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name val="Calibri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EEECE1"/>
      <name val="Tahoma"/>
      <family val="2"/>
      <charset val="238"/>
    </font>
    <font>
      <b/>
      <sz val="1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8"/>
      <name val="Calibri"/>
      <family val="2"/>
      <scheme val="minor"/>
    </font>
    <font>
      <b/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i/>
      <sz val="10"/>
      <name val="Arial"/>
      <family val="2"/>
      <charset val="238"/>
    </font>
    <font>
      <sz val="8"/>
      <color rgb="FF444448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theme="0"/>
      </patternFill>
    </fill>
    <fill>
      <patternFill patternType="solid">
        <fgColor rgb="FF0070C0"/>
        <bgColor rgb="FF000000"/>
      </patternFill>
    </fill>
    <fill>
      <patternFill patternType="solid">
        <fgColor rgb="FFEEECE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8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rgb="FFFFFFFF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hair">
        <color theme="1"/>
      </top>
      <bottom style="hair">
        <color indexed="64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165" fontId="75" fillId="0" borderId="0" applyFont="0" applyFill="0" applyBorder="0" applyAlignment="0" applyProtection="0"/>
    <xf numFmtId="0" fontId="1" fillId="0" borderId="0"/>
  </cellStyleXfs>
  <cellXfs count="1062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7" fillId="0" borderId="0" xfId="3"/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7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Alignment="1">
      <alignment vertical="center"/>
    </xf>
    <xf numFmtId="0" fontId="17" fillId="0" borderId="0" xfId="9" applyFont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/>
    <xf numFmtId="0" fontId="22" fillId="0" borderId="0" xfId="2" applyFont="1"/>
    <xf numFmtId="0" fontId="12" fillId="0" borderId="3" xfId="0" applyFont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Alignment="1">
      <alignment horizontal="right"/>
    </xf>
    <xf numFmtId="3" fontId="10" fillId="0" borderId="0" xfId="6" applyNumberFormat="1" applyFont="1" applyAlignment="1">
      <alignment horizontal="right"/>
    </xf>
    <xf numFmtId="0" fontId="11" fillId="0" borderId="0" xfId="1" applyFont="1" applyAlignment="1">
      <alignment horizontal="left" vertical="center"/>
    </xf>
    <xf numFmtId="0" fontId="19" fillId="3" borderId="0" xfId="2" applyFont="1" applyFill="1"/>
    <xf numFmtId="0" fontId="19" fillId="0" borderId="0" xfId="2" applyFont="1"/>
    <xf numFmtId="0" fontId="16" fillId="6" borderId="0" xfId="1" applyFont="1" applyFill="1" applyAlignment="1">
      <alignment vertical="center" wrapText="1"/>
    </xf>
    <xf numFmtId="0" fontId="16" fillId="0" borderId="0" xfId="1" applyFont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Alignment="1">
      <alignment vertical="center" wrapText="1"/>
    </xf>
    <xf numFmtId="166" fontId="15" fillId="3" borderId="0" xfId="1" applyNumberFormat="1" applyFont="1" applyFill="1" applyAlignment="1">
      <alignment horizontal="right" vertical="center" wrapText="1"/>
    </xf>
    <xf numFmtId="166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6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Alignment="1">
      <alignment wrapText="1"/>
    </xf>
    <xf numFmtId="166" fontId="19" fillId="4" borderId="1" xfId="1" applyNumberFormat="1" applyFont="1" applyFill="1" applyBorder="1" applyAlignment="1">
      <alignment vertical="center"/>
    </xf>
    <xf numFmtId="0" fontId="19" fillId="4" borderId="0" xfId="1" applyFont="1" applyFill="1" applyAlignment="1">
      <alignment horizontal="center" vertical="center" wrapText="1"/>
    </xf>
    <xf numFmtId="44" fontId="26" fillId="4" borderId="0" xfId="1" applyNumberFormat="1" applyFont="1" applyFill="1" applyAlignment="1">
      <alignment horizontal="right" vertical="center" wrapText="1"/>
    </xf>
    <xf numFmtId="0" fontId="14" fillId="0" borderId="0" xfId="1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10" fontId="13" fillId="3" borderId="0" xfId="3" applyNumberFormat="1" applyFont="1" applyFill="1"/>
    <xf numFmtId="3" fontId="27" fillId="3" borderId="0" xfId="3" applyNumberFormat="1" applyFont="1" applyFill="1"/>
    <xf numFmtId="9" fontId="13" fillId="3" borderId="0" xfId="3" applyNumberFormat="1" applyFont="1" applyFill="1"/>
    <xf numFmtId="0" fontId="13" fillId="5" borderId="0" xfId="3" applyFont="1" applyFill="1"/>
    <xf numFmtId="0" fontId="26" fillId="0" borderId="0" xfId="0" applyFont="1" applyAlignment="1">
      <alignment vertical="center" wrapText="1"/>
    </xf>
    <xf numFmtId="3" fontId="17" fillId="3" borderId="0" xfId="3" applyNumberFormat="1" applyFont="1" applyFill="1"/>
    <xf numFmtId="166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6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6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/>
    <xf numFmtId="0" fontId="31" fillId="0" borderId="0" xfId="6" applyFont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6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Alignment="1">
      <alignment vertical="center" wrapText="1"/>
    </xf>
    <xf numFmtId="166" fontId="31" fillId="5" borderId="0" xfId="1" applyNumberFormat="1" applyFont="1" applyFill="1" applyAlignment="1">
      <alignment horizontal="right" vertical="center" wrapText="1"/>
    </xf>
    <xf numFmtId="166" fontId="32" fillId="5" borderId="0" xfId="1" applyNumberFormat="1" applyFont="1" applyFill="1" applyAlignment="1">
      <alignment horizontal="right" vertical="center" wrapText="1"/>
    </xf>
    <xf numFmtId="0" fontId="32" fillId="3" borderId="0" xfId="3" applyFont="1" applyFill="1"/>
    <xf numFmtId="3" fontId="31" fillId="4" borderId="0" xfId="6" applyNumberFormat="1" applyFont="1" applyFill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6" fontId="32" fillId="4" borderId="0" xfId="3" applyNumberFormat="1" applyFont="1" applyFill="1" applyAlignment="1">
      <alignment horizontal="right" vertical="center" wrapText="1"/>
    </xf>
    <xf numFmtId="166" fontId="32" fillId="2" borderId="0" xfId="1" applyNumberFormat="1" applyFont="1" applyFill="1" applyAlignment="1">
      <alignment vertical="center" wrapText="1"/>
    </xf>
    <xf numFmtId="166" fontId="32" fillId="4" borderId="0" xfId="1" applyNumberFormat="1" applyFont="1" applyFill="1" applyAlignment="1">
      <alignment vertical="center" wrapText="1"/>
    </xf>
    <xf numFmtId="0" fontId="31" fillId="2" borderId="0" xfId="2" applyFont="1" applyFill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Alignment="1">
      <alignment wrapText="1"/>
    </xf>
    <xf numFmtId="166" fontId="32" fillId="2" borderId="0" xfId="1" applyNumberFormat="1" applyFont="1" applyFill="1" applyAlignment="1">
      <alignment horizontal="right" wrapText="1"/>
    </xf>
    <xf numFmtId="166" fontId="32" fillId="2" borderId="0" xfId="4" applyNumberFormat="1" applyFont="1" applyFill="1" applyAlignment="1">
      <alignment horizontal="right" vertical="center" wrapText="1"/>
    </xf>
    <xf numFmtId="166" fontId="32" fillId="2" borderId="0" xfId="4" applyNumberFormat="1" applyFont="1" applyFill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Alignment="1">
      <alignment horizontal="right" vertical="center" wrapText="1"/>
    </xf>
    <xf numFmtId="3" fontId="31" fillId="5" borderId="0" xfId="3" applyNumberFormat="1" applyFont="1" applyFill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6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Alignment="1">
      <alignment vertical="center"/>
    </xf>
    <xf numFmtId="0" fontId="32" fillId="5" borderId="0" xfId="1" applyFont="1" applyFill="1" applyAlignment="1">
      <alignment vertical="center" wrapText="1"/>
    </xf>
    <xf numFmtId="3" fontId="32" fillId="4" borderId="0" xfId="6" applyNumberFormat="1" applyFont="1" applyFill="1" applyAlignment="1">
      <alignment horizontal="right" vertical="center" wrapText="1"/>
    </xf>
    <xf numFmtId="3" fontId="32" fillId="4" borderId="0" xfId="0" applyNumberFormat="1" applyFont="1" applyFill="1" applyAlignment="1">
      <alignment horizontal="right" vertical="center" wrapText="1"/>
    </xf>
    <xf numFmtId="169" fontId="32" fillId="0" borderId="0" xfId="6" applyNumberFormat="1" applyFont="1" applyAlignment="1">
      <alignment horizontal="right" vertical="center" wrapText="1"/>
    </xf>
    <xf numFmtId="165" fontId="32" fillId="0" borderId="0" xfId="6" applyNumberFormat="1" applyFont="1" applyAlignment="1">
      <alignment horizontal="right" vertical="center" wrapText="1"/>
    </xf>
    <xf numFmtId="0" fontId="32" fillId="0" borderId="0" xfId="0" applyFont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164" fontId="35" fillId="4" borderId="0" xfId="3" applyNumberFormat="1" applyFont="1" applyFill="1" applyAlignment="1">
      <alignment horizontal="right" vertical="center" wrapText="1"/>
    </xf>
    <xf numFmtId="0" fontId="32" fillId="0" borderId="0" xfId="0" applyFont="1" applyAlignment="1">
      <alignment vertical="center" wrapText="1"/>
    </xf>
    <xf numFmtId="0" fontId="31" fillId="4" borderId="0" xfId="3" applyFont="1" applyFill="1" applyAlignment="1">
      <alignment horizontal="right" vertical="center" wrapText="1"/>
    </xf>
    <xf numFmtId="0" fontId="32" fillId="2" borderId="0" xfId="2" applyFont="1" applyFill="1"/>
    <xf numFmtId="0" fontId="32" fillId="2" borderId="0" xfId="1" applyFont="1" applyFill="1" applyAlignment="1">
      <alignment vertical="center" wrapText="1"/>
    </xf>
    <xf numFmtId="166" fontId="31" fillId="2" borderId="0" xfId="4" applyNumberFormat="1" applyFont="1" applyFill="1" applyAlignment="1">
      <alignment vertical="center" wrapText="1"/>
    </xf>
    <xf numFmtId="0" fontId="32" fillId="4" borderId="0" xfId="3" applyFont="1" applyFill="1" applyAlignment="1">
      <alignment horizontal="right" vertical="center" wrapText="1"/>
    </xf>
    <xf numFmtId="0" fontId="39" fillId="5" borderId="0" xfId="6" applyFont="1" applyFill="1" applyAlignment="1">
      <alignment horizontal="left" vertical="center" wrapText="1" readingOrder="1"/>
    </xf>
    <xf numFmtId="3" fontId="39" fillId="5" borderId="0" xfId="6" applyNumberFormat="1" applyFont="1" applyFill="1" applyAlignment="1">
      <alignment horizontal="right" vertical="center" wrapText="1"/>
    </xf>
    <xf numFmtId="3" fontId="41" fillId="0" borderId="0" xfId="6" applyNumberFormat="1" applyFont="1" applyAlignment="1">
      <alignment horizontal="right" vertical="center" wrapText="1"/>
    </xf>
    <xf numFmtId="3" fontId="32" fillId="3" borderId="0" xfId="3" applyNumberFormat="1" applyFont="1" applyFill="1"/>
    <xf numFmtId="3" fontId="32" fillId="0" borderId="0" xfId="3" applyNumberFormat="1" applyFont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6" fontId="31" fillId="4" borderId="0" xfId="3" applyNumberFormat="1" applyFont="1" applyFill="1" applyAlignment="1">
      <alignment horizontal="right" vertical="center" wrapText="1"/>
    </xf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7" fontId="31" fillId="0" borderId="0" xfId="0" applyNumberFormat="1" applyFont="1" applyAlignment="1">
      <alignment horizontal="right" vertical="center" wrapText="1"/>
    </xf>
    <xf numFmtId="167" fontId="31" fillId="5" borderId="0" xfId="0" applyNumberFormat="1" applyFont="1" applyFill="1" applyAlignment="1">
      <alignment horizontal="right" vertical="center" wrapText="1"/>
    </xf>
    <xf numFmtId="167" fontId="32" fillId="5" borderId="0" xfId="0" applyNumberFormat="1" applyFont="1" applyFill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Alignment="1">
      <alignment horizontal="right" vertical="center" wrapText="1"/>
    </xf>
    <xf numFmtId="168" fontId="31" fillId="2" borderId="0" xfId="0" applyNumberFormat="1" applyFont="1" applyFill="1" applyAlignment="1">
      <alignment horizontal="right" vertical="center" wrapText="1"/>
    </xf>
    <xf numFmtId="168" fontId="32" fillId="2" borderId="0" xfId="0" applyNumberFormat="1" applyFont="1" applyFill="1" applyAlignment="1">
      <alignment horizontal="right" vertical="center" wrapText="1"/>
    </xf>
    <xf numFmtId="168" fontId="32" fillId="0" borderId="0" xfId="2" applyNumberFormat="1" applyFont="1"/>
    <xf numFmtId="168" fontId="31" fillId="2" borderId="0" xfId="9" applyNumberFormat="1" applyFont="1" applyFill="1" applyAlignment="1">
      <alignment horizontal="right" vertical="center" wrapText="1"/>
    </xf>
    <xf numFmtId="168" fontId="32" fillId="2" borderId="0" xfId="9" applyNumberFormat="1" applyFont="1" applyFill="1" applyAlignment="1">
      <alignment horizontal="right" vertical="center" wrapText="1"/>
    </xf>
    <xf numFmtId="168" fontId="32" fillId="2" borderId="0" xfId="2" applyNumberFormat="1" applyFont="1" applyFill="1"/>
    <xf numFmtId="167" fontId="31" fillId="0" borderId="0" xfId="9" applyNumberFormat="1" applyFont="1" applyAlignment="1">
      <alignment horizontal="right" vertical="center" wrapText="1"/>
    </xf>
    <xf numFmtId="3" fontId="31" fillId="0" borderId="0" xfId="0" applyNumberFormat="1" applyFont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6" fontId="31" fillId="4" borderId="5" xfId="3" applyNumberFormat="1" applyFont="1" applyFill="1" applyBorder="1" applyAlignment="1">
      <alignment horizontal="right" vertical="center" wrapText="1"/>
    </xf>
    <xf numFmtId="167" fontId="31" fillId="5" borderId="5" xfId="0" applyNumberFormat="1" applyFont="1" applyFill="1" applyBorder="1" applyAlignment="1">
      <alignment horizontal="right" vertical="center" wrapText="1"/>
    </xf>
    <xf numFmtId="168" fontId="31" fillId="2" borderId="5" xfId="0" applyNumberFormat="1" applyFont="1" applyFill="1" applyBorder="1" applyAlignment="1">
      <alignment horizontal="right" vertical="center" wrapText="1"/>
    </xf>
    <xf numFmtId="168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/>
    <xf numFmtId="0" fontId="31" fillId="0" borderId="7" xfId="0" applyFont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Border="1"/>
    <xf numFmtId="0" fontId="42" fillId="4" borderId="0" xfId="1" applyFont="1" applyFill="1" applyAlignment="1">
      <alignment horizontal="right" vertical="center" wrapText="1"/>
    </xf>
    <xf numFmtId="166" fontId="32" fillId="4" borderId="4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167" fontId="32" fillId="5" borderId="4" xfId="0" applyNumberFormat="1" applyFont="1" applyFill="1" applyBorder="1" applyAlignment="1">
      <alignment horizontal="right" vertical="center" wrapText="1"/>
    </xf>
    <xf numFmtId="168" fontId="32" fillId="2" borderId="4" xfId="0" applyNumberFormat="1" applyFont="1" applyFill="1" applyBorder="1" applyAlignment="1">
      <alignment horizontal="right" vertical="center" wrapText="1"/>
    </xf>
    <xf numFmtId="168" fontId="32" fillId="2" borderId="4" xfId="9" applyNumberFormat="1" applyFont="1" applyFill="1" applyBorder="1" applyAlignment="1">
      <alignment horizontal="right" vertical="center" wrapText="1"/>
    </xf>
    <xf numFmtId="168" fontId="32" fillId="2" borderId="10" xfId="0" applyNumberFormat="1" applyFont="1" applyFill="1" applyBorder="1" applyAlignment="1">
      <alignment horizontal="right" vertical="center" wrapText="1"/>
    </xf>
    <xf numFmtId="166" fontId="32" fillId="3" borderId="4" xfId="1" applyNumberFormat="1" applyFont="1" applyFill="1" applyBorder="1" applyAlignment="1">
      <alignment horizontal="right" vertical="center" wrapText="1"/>
    </xf>
    <xf numFmtId="166" fontId="32" fillId="5" borderId="4" xfId="1" applyNumberFormat="1" applyFont="1" applyFill="1" applyBorder="1" applyAlignment="1">
      <alignment horizontal="right" vertical="center" wrapText="1"/>
    </xf>
    <xf numFmtId="166" fontId="15" fillId="5" borderId="4" xfId="1" applyNumberFormat="1" applyFont="1" applyFill="1" applyBorder="1" applyAlignment="1">
      <alignment horizontal="right" vertical="center" wrapText="1"/>
    </xf>
    <xf numFmtId="166" fontId="22" fillId="5" borderId="4" xfId="1" applyNumberFormat="1" applyFont="1" applyFill="1" applyBorder="1" applyAlignment="1">
      <alignment horizontal="right" vertical="center" wrapText="1"/>
    </xf>
    <xf numFmtId="166" fontId="31" fillId="5" borderId="4" xfId="1" applyNumberFormat="1" applyFont="1" applyFill="1" applyBorder="1" applyAlignment="1">
      <alignment horizontal="right" vertical="center" wrapText="1"/>
    </xf>
    <xf numFmtId="164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6" fontId="32" fillId="0" borderId="0" xfId="1" applyNumberFormat="1" applyFont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6" fontId="32" fillId="4" borderId="0" xfId="11" applyNumberFormat="1" applyFont="1" applyFill="1" applyAlignment="1">
      <alignment horizontal="right" vertical="center" wrapText="1"/>
    </xf>
    <xf numFmtId="166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6" fontId="31" fillId="4" borderId="0" xfId="11" applyNumberFormat="1" applyFont="1" applyFill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6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0" fontId="32" fillId="2" borderId="0" xfId="11" applyFont="1" applyFill="1" applyAlignment="1">
      <alignment horizontal="right" vertical="center"/>
    </xf>
    <xf numFmtId="166" fontId="31" fillId="0" borderId="5" xfId="11" applyNumberFormat="1" applyFont="1" applyBorder="1" applyAlignment="1">
      <alignment vertical="center"/>
    </xf>
    <xf numFmtId="0" fontId="22" fillId="2" borderId="0" xfId="1" applyFont="1" applyFill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/>
    <xf numFmtId="166" fontId="31" fillId="4" borderId="14" xfId="11" applyNumberFormat="1" applyFont="1" applyFill="1" applyBorder="1" applyAlignment="1">
      <alignment horizontal="right" vertical="center" wrapText="1"/>
    </xf>
    <xf numFmtId="166" fontId="22" fillId="4" borderId="0" xfId="11" applyNumberFormat="1" applyFont="1" applyFill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6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Alignment="1">
      <alignment horizontal="right" vertical="center" wrapText="1"/>
    </xf>
    <xf numFmtId="167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5" borderId="0" xfId="1" applyFont="1" applyFill="1" applyAlignment="1">
      <alignment horizontal="right" vertical="center" wrapText="1"/>
    </xf>
    <xf numFmtId="166" fontId="22" fillId="6" borderId="0" xfId="1" applyNumberFormat="1" applyFont="1" applyFill="1" applyAlignment="1">
      <alignment horizontal="right" vertical="center" wrapText="1"/>
    </xf>
    <xf numFmtId="166" fontId="31" fillId="3" borderId="0" xfId="3" applyNumberFormat="1" applyFont="1" applyFill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167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164" fontId="21" fillId="4" borderId="0" xfId="3" applyNumberFormat="1" applyFont="1" applyFill="1" applyAlignment="1">
      <alignment horizontal="right" vertical="center" wrapText="1"/>
    </xf>
    <xf numFmtId="164" fontId="18" fillId="3" borderId="0" xfId="3" applyNumberFormat="1" applyFont="1" applyFill="1"/>
    <xf numFmtId="164" fontId="42" fillId="4" borderId="0" xfId="3" applyNumberFormat="1" applyFont="1" applyFill="1" applyAlignment="1">
      <alignment horizontal="right" vertical="center" wrapText="1"/>
    </xf>
    <xf numFmtId="164" fontId="33" fillId="4" borderId="11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 wrapText="1"/>
    </xf>
    <xf numFmtId="164" fontId="42" fillId="2" borderId="0" xfId="1" applyNumberFormat="1" applyFont="1" applyFill="1" applyAlignment="1">
      <alignment horizontal="right" vertical="center" wrapText="1"/>
    </xf>
    <xf numFmtId="164" fontId="33" fillId="4" borderId="0" xfId="3" applyNumberFormat="1" applyFont="1" applyFill="1" applyAlignment="1">
      <alignment horizontal="right" vertical="center" wrapText="1"/>
    </xf>
    <xf numFmtId="164" fontId="33" fillId="4" borderId="5" xfId="3" applyNumberFormat="1" applyFont="1" applyFill="1" applyBorder="1" applyAlignment="1">
      <alignment horizontal="right" vertical="center" wrapText="1"/>
    </xf>
    <xf numFmtId="164" fontId="24" fillId="2" borderId="0" xfId="1" applyNumberFormat="1" applyFont="1" applyFill="1" applyAlignment="1">
      <alignment horizontal="right" vertical="center" wrapText="1"/>
    </xf>
    <xf numFmtId="164" fontId="43" fillId="2" borderId="0" xfId="1" applyNumberFormat="1" applyFont="1" applyFill="1" applyAlignment="1">
      <alignment horizontal="right" vertical="center" wrapText="1"/>
    </xf>
    <xf numFmtId="164" fontId="35" fillId="2" borderId="0" xfId="1" applyNumberFormat="1" applyFont="1" applyFill="1" applyAlignment="1">
      <alignment horizontal="right" vertical="center" wrapText="1"/>
    </xf>
    <xf numFmtId="164" fontId="33" fillId="4" borderId="12" xfId="3" applyNumberFormat="1" applyFont="1" applyFill="1" applyBorder="1" applyAlignment="1">
      <alignment horizontal="right" vertical="center" wrapText="1"/>
    </xf>
    <xf numFmtId="164" fontId="33" fillId="4" borderId="13" xfId="3" applyNumberFormat="1" applyFont="1" applyFill="1" applyBorder="1" applyAlignment="1">
      <alignment horizontal="right" vertical="center" wrapText="1"/>
    </xf>
    <xf numFmtId="164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8" fontId="31" fillId="2" borderId="22" xfId="0" applyNumberFormat="1" applyFont="1" applyFill="1" applyBorder="1" applyAlignment="1">
      <alignment horizontal="right" vertical="center" wrapText="1"/>
    </xf>
    <xf numFmtId="0" fontId="45" fillId="8" borderId="2" xfId="0" applyFont="1" applyFill="1" applyBorder="1" applyAlignment="1">
      <alignment horizontal="right" vertical="center" wrapText="1"/>
    </xf>
    <xf numFmtId="0" fontId="45" fillId="8" borderId="3" xfId="0" applyFont="1" applyFill="1" applyBorder="1" applyAlignment="1">
      <alignment horizontal="right" vertical="center" wrapText="1"/>
    </xf>
    <xf numFmtId="0" fontId="45" fillId="8" borderId="0" xfId="1" applyFont="1" applyFill="1" applyAlignment="1">
      <alignment horizontal="right" vertical="center" wrapText="1"/>
    </xf>
    <xf numFmtId="0" fontId="45" fillId="8" borderId="0" xfId="0" applyFont="1" applyFill="1" applyAlignment="1">
      <alignment horizontal="right" vertical="center" wrapText="1"/>
    </xf>
    <xf numFmtId="0" fontId="45" fillId="8" borderId="0" xfId="0" applyFont="1" applyFill="1" applyAlignment="1">
      <alignment horizontal="center" vertical="center" wrapText="1"/>
    </xf>
    <xf numFmtId="168" fontId="45" fillId="8" borderId="0" xfId="0" applyNumberFormat="1" applyFont="1" applyFill="1" applyAlignment="1">
      <alignment horizontal="right" vertical="center" wrapText="1"/>
    </xf>
    <xf numFmtId="167" fontId="46" fillId="9" borderId="0" xfId="0" applyNumberFormat="1" applyFont="1" applyFill="1" applyAlignment="1">
      <alignment horizontal="right" vertical="center" wrapText="1"/>
    </xf>
    <xf numFmtId="167" fontId="46" fillId="9" borderId="4" xfId="0" applyNumberFormat="1" applyFont="1" applyFill="1" applyBorder="1" applyAlignment="1">
      <alignment horizontal="right" vertical="center" wrapText="1"/>
    </xf>
    <xf numFmtId="168" fontId="45" fillId="8" borderId="5" xfId="0" applyNumberFormat="1" applyFont="1" applyFill="1" applyBorder="1" applyAlignment="1">
      <alignment horizontal="right" vertical="center" wrapText="1"/>
    </xf>
    <xf numFmtId="3" fontId="46" fillId="8" borderId="0" xfId="3" applyNumberFormat="1" applyFont="1" applyFill="1" applyAlignment="1">
      <alignment horizontal="right" vertical="center" wrapText="1"/>
    </xf>
    <xf numFmtId="166" fontId="46" fillId="8" borderId="4" xfId="3" applyNumberFormat="1" applyFont="1" applyFill="1" applyBorder="1" applyAlignment="1">
      <alignment horizontal="right" vertical="center" wrapText="1"/>
    </xf>
    <xf numFmtId="0" fontId="46" fillId="8" borderId="0" xfId="3" applyFont="1" applyFill="1" applyAlignment="1">
      <alignment horizontal="right" vertical="center" wrapText="1"/>
    </xf>
    <xf numFmtId="166" fontId="46" fillId="8" borderId="0" xfId="3" applyNumberFormat="1" applyFont="1" applyFill="1" applyAlignment="1">
      <alignment horizontal="right" vertical="center" wrapText="1"/>
    </xf>
    <xf numFmtId="0" fontId="46" fillId="8" borderId="4" xfId="3" applyFont="1" applyFill="1" applyBorder="1" applyAlignment="1">
      <alignment horizontal="right" vertical="center" wrapText="1"/>
    </xf>
    <xf numFmtId="3" fontId="46" fillId="8" borderId="4" xfId="3" applyNumberFormat="1" applyFont="1" applyFill="1" applyBorder="1" applyAlignment="1">
      <alignment horizontal="right" vertical="center" wrapText="1"/>
    </xf>
    <xf numFmtId="0" fontId="46" fillId="8" borderId="0" xfId="0" applyFont="1" applyFill="1" applyAlignment="1">
      <alignment horizontal="center" vertical="center" wrapText="1"/>
    </xf>
    <xf numFmtId="168" fontId="45" fillId="8" borderId="4" xfId="0" applyNumberFormat="1" applyFont="1" applyFill="1" applyBorder="1" applyAlignment="1">
      <alignment horizontal="right" vertical="center" wrapText="1"/>
    </xf>
    <xf numFmtId="168" fontId="46" fillId="8" borderId="0" xfId="0" applyNumberFormat="1" applyFont="1" applyFill="1" applyAlignment="1">
      <alignment horizontal="right" vertical="center" wrapText="1"/>
    </xf>
    <xf numFmtId="168" fontId="46" fillId="8" borderId="4" xfId="0" applyNumberFormat="1" applyFont="1" applyFill="1" applyBorder="1" applyAlignment="1">
      <alignment horizontal="right" vertical="center" wrapText="1"/>
    </xf>
    <xf numFmtId="3" fontId="46" fillId="8" borderId="0" xfId="0" applyNumberFormat="1" applyFont="1" applyFill="1" applyAlignment="1">
      <alignment horizontal="right" vertical="center" wrapText="1"/>
    </xf>
    <xf numFmtId="3" fontId="46" fillId="8" borderId="4" xfId="0" applyNumberFormat="1" applyFont="1" applyFill="1" applyBorder="1" applyAlignment="1">
      <alignment horizontal="right" vertical="center" wrapText="1"/>
    </xf>
    <xf numFmtId="3" fontId="46" fillId="8" borderId="10" xfId="0" applyNumberFormat="1" applyFont="1" applyFill="1" applyBorder="1" applyAlignment="1">
      <alignment horizontal="right" vertical="center" wrapText="1"/>
    </xf>
    <xf numFmtId="0" fontId="14" fillId="8" borderId="0" xfId="0" applyFont="1" applyFill="1" applyAlignment="1">
      <alignment vertical="center" wrapText="1"/>
    </xf>
    <xf numFmtId="0" fontId="12" fillId="8" borderId="0" xfId="0" applyFont="1" applyFill="1" applyAlignment="1">
      <alignment horizontal="right" vertical="center" wrapText="1"/>
    </xf>
    <xf numFmtId="0" fontId="12" fillId="8" borderId="3" xfId="0" applyFont="1" applyFill="1" applyBorder="1" applyAlignment="1">
      <alignment horizontal="right" vertical="center" wrapText="1"/>
    </xf>
    <xf numFmtId="0" fontId="12" fillId="8" borderId="2" xfId="0" applyFont="1" applyFill="1" applyBorder="1" applyAlignment="1">
      <alignment horizontal="right" vertical="center" wrapText="1"/>
    </xf>
    <xf numFmtId="0" fontId="14" fillId="8" borderId="0" xfId="0" applyFont="1" applyFill="1" applyAlignment="1">
      <alignment horizontal="center" vertical="center" wrapText="1"/>
    </xf>
    <xf numFmtId="3" fontId="12" fillId="8" borderId="0" xfId="0" applyNumberFormat="1" applyFont="1" applyFill="1" applyAlignment="1">
      <alignment horizontal="right" vertical="center" wrapText="1"/>
    </xf>
    <xf numFmtId="3" fontId="12" fillId="8" borderId="15" xfId="0" applyNumberFormat="1" applyFont="1" applyFill="1" applyBorder="1" applyAlignment="1">
      <alignment horizontal="right" vertical="center" wrapText="1"/>
    </xf>
    <xf numFmtId="3" fontId="12" fillId="8" borderId="16" xfId="0" applyNumberFormat="1" applyFont="1" applyFill="1" applyBorder="1" applyAlignment="1">
      <alignment horizontal="right" vertical="center" wrapText="1"/>
    </xf>
    <xf numFmtId="0" fontId="13" fillId="8" borderId="0" xfId="0" applyFont="1" applyFill="1"/>
    <xf numFmtId="0" fontId="12" fillId="8" borderId="16" xfId="0" applyFont="1" applyFill="1" applyBorder="1" applyAlignment="1">
      <alignment horizontal="right" vertical="center" wrapText="1"/>
    </xf>
    <xf numFmtId="3" fontId="12" fillId="8" borderId="19" xfId="0" applyNumberFormat="1" applyFont="1" applyFill="1" applyBorder="1" applyAlignment="1">
      <alignment horizontal="right" vertical="center" wrapText="1"/>
    </xf>
    <xf numFmtId="3" fontId="12" fillId="8" borderId="20" xfId="0" applyNumberFormat="1" applyFont="1" applyFill="1" applyBorder="1" applyAlignment="1">
      <alignment horizontal="right" vertical="center" wrapText="1"/>
    </xf>
    <xf numFmtId="3" fontId="12" fillId="8" borderId="21" xfId="0" applyNumberFormat="1" applyFont="1" applyFill="1" applyBorder="1" applyAlignment="1">
      <alignment horizontal="right" vertical="center" wrapText="1"/>
    </xf>
    <xf numFmtId="3" fontId="12" fillId="8" borderId="18" xfId="0" applyNumberFormat="1" applyFont="1" applyFill="1" applyBorder="1" applyAlignment="1">
      <alignment horizontal="right" vertical="center" wrapText="1"/>
    </xf>
    <xf numFmtId="0" fontId="45" fillId="8" borderId="1" xfId="6" applyFont="1" applyFill="1" applyBorder="1" applyAlignment="1">
      <alignment horizontal="right" vertical="center" wrapText="1"/>
    </xf>
    <xf numFmtId="3" fontId="17" fillId="0" borderId="0" xfId="3" applyNumberFormat="1" applyFont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6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8" borderId="0" xfId="0" applyFont="1" applyFill="1" applyAlignment="1">
      <alignment vertical="center" wrapText="1"/>
    </xf>
    <xf numFmtId="0" fontId="51" fillId="8" borderId="0" xfId="0" applyFont="1" applyFill="1" applyAlignment="1">
      <alignment horizontal="right" vertical="center" wrapText="1"/>
    </xf>
    <xf numFmtId="0" fontId="52" fillId="8" borderId="0" xfId="0" applyFont="1" applyFill="1" applyAlignment="1">
      <alignment horizontal="right" vertical="center" wrapText="1"/>
    </xf>
    <xf numFmtId="0" fontId="52" fillId="8" borderId="3" xfId="0" applyFont="1" applyFill="1" applyBorder="1" applyAlignment="1">
      <alignment horizontal="right" vertical="center" wrapText="1"/>
    </xf>
    <xf numFmtId="0" fontId="50" fillId="8" borderId="3" xfId="0" applyFont="1" applyFill="1" applyBorder="1" applyAlignment="1">
      <alignment horizontal="right" vertical="center" wrapText="1"/>
    </xf>
    <xf numFmtId="0" fontId="51" fillId="8" borderId="23" xfId="0" applyFont="1" applyFill="1" applyBorder="1" applyAlignment="1">
      <alignment horizontal="right" vertical="center" wrapText="1"/>
    </xf>
    <xf numFmtId="3" fontId="51" fillId="8" borderId="0" xfId="0" applyNumberFormat="1" applyFont="1" applyFill="1" applyAlignment="1">
      <alignment horizontal="right" vertical="center" wrapText="1"/>
    </xf>
    <xf numFmtId="3" fontId="51" fillId="8" borderId="3" xfId="0" applyNumberFormat="1" applyFont="1" applyFill="1" applyBorder="1" applyAlignment="1">
      <alignment horizontal="right" vertical="center" wrapText="1"/>
    </xf>
    <xf numFmtId="0" fontId="51" fillId="8" borderId="3" xfId="0" applyFont="1" applyFill="1" applyBorder="1" applyAlignment="1">
      <alignment horizontal="right" vertical="center" wrapText="1"/>
    </xf>
    <xf numFmtId="0" fontId="51" fillId="8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8" borderId="0" xfId="6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8" borderId="27" xfId="0" applyFont="1" applyFill="1" applyBorder="1" applyAlignment="1">
      <alignment horizontal="right" vertical="center" wrapText="1"/>
    </xf>
    <xf numFmtId="3" fontId="51" fillId="8" borderId="27" xfId="0" applyNumberFormat="1" applyFont="1" applyFill="1" applyBorder="1" applyAlignment="1">
      <alignment horizontal="right" vertical="center" wrapText="1"/>
    </xf>
    <xf numFmtId="0" fontId="39" fillId="0" borderId="0" xfId="6" applyFont="1" applyAlignment="1">
      <alignment horizontal="left" vertical="center" wrapText="1" readingOrder="1"/>
    </xf>
    <xf numFmtId="0" fontId="38" fillId="0" borderId="0" xfId="3" applyFont="1"/>
    <xf numFmtId="0" fontId="41" fillId="0" borderId="0" xfId="6" applyFont="1" applyAlignment="1">
      <alignment horizontal="left" vertical="center" wrapText="1" readingOrder="1"/>
    </xf>
    <xf numFmtId="170" fontId="13" fillId="3" borderId="0" xfId="0" applyNumberFormat="1" applyFont="1" applyFill="1"/>
    <xf numFmtId="0" fontId="45" fillId="8" borderId="2" xfId="0" applyFont="1" applyFill="1" applyBorder="1" applyAlignment="1">
      <alignment horizontal="left" vertical="center" wrapText="1"/>
    </xf>
    <xf numFmtId="3" fontId="13" fillId="0" borderId="0" xfId="3" applyNumberFormat="1" applyFont="1"/>
    <xf numFmtId="0" fontId="54" fillId="4" borderId="23" xfId="0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0" fillId="8" borderId="0" xfId="0" applyFont="1" applyFill="1" applyAlignment="1">
      <alignment horizontal="center" vertical="center" wrapText="1"/>
    </xf>
    <xf numFmtId="0" fontId="51" fillId="8" borderId="29" xfId="0" applyFont="1" applyFill="1" applyBorder="1" applyAlignment="1">
      <alignment horizontal="right" vertical="center" wrapText="1"/>
    </xf>
    <xf numFmtId="0" fontId="51" fillId="8" borderId="1" xfId="0" applyFont="1" applyFill="1" applyBorder="1" applyAlignment="1">
      <alignment horizontal="right" vertical="center" wrapText="1"/>
    </xf>
    <xf numFmtId="0" fontId="50" fillId="8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8" borderId="0" xfId="0" applyFont="1" applyFill="1" applyAlignment="1">
      <alignment vertical="center" wrapText="1"/>
    </xf>
    <xf numFmtId="3" fontId="51" fillId="8" borderId="0" xfId="0" applyNumberFormat="1" applyFont="1" applyFill="1" applyAlignment="1">
      <alignment vertical="center" wrapText="1"/>
    </xf>
    <xf numFmtId="3" fontId="35" fillId="4" borderId="0" xfId="3" applyNumberFormat="1" applyFont="1" applyFill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0" borderId="30" xfId="0" applyFont="1" applyFill="1" applyBorder="1" applyAlignment="1">
      <alignment horizontal="right" vertical="center" wrapText="1"/>
    </xf>
    <xf numFmtId="3" fontId="61" fillId="10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0" borderId="31" xfId="0" applyFont="1" applyFill="1" applyBorder="1" applyAlignment="1">
      <alignment horizontal="right" vertical="center" wrapText="1"/>
    </xf>
    <xf numFmtId="3" fontId="62" fillId="10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0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0" borderId="33" xfId="0" applyFont="1" applyFill="1" applyBorder="1" applyAlignment="1">
      <alignment horizontal="right" vertical="center" wrapText="1"/>
    </xf>
    <xf numFmtId="3" fontId="62" fillId="10" borderId="33" xfId="0" applyNumberFormat="1" applyFont="1" applyFill="1" applyBorder="1" applyAlignment="1">
      <alignment horizontal="right" vertical="center" wrapText="1"/>
    </xf>
    <xf numFmtId="3" fontId="62" fillId="10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8" borderId="0" xfId="0" applyFont="1" applyFill="1" applyAlignment="1">
      <alignment horizontal="right" vertical="center" wrapText="1"/>
    </xf>
    <xf numFmtId="0" fontId="60" fillId="8" borderId="3" xfId="0" applyFont="1" applyFill="1" applyBorder="1" applyAlignment="1">
      <alignment horizontal="right" vertical="center" wrapText="1"/>
    </xf>
    <xf numFmtId="3" fontId="60" fillId="8" borderId="32" xfId="0" applyNumberFormat="1" applyFont="1" applyFill="1" applyBorder="1" applyAlignment="1">
      <alignment horizontal="right" vertical="center" wrapText="1"/>
    </xf>
    <xf numFmtId="0" fontId="60" fillId="8" borderId="34" xfId="0" applyFont="1" applyFill="1" applyBorder="1" applyAlignment="1">
      <alignment horizontal="right" vertical="center" wrapText="1"/>
    </xf>
    <xf numFmtId="3" fontId="60" fillId="8" borderId="3" xfId="0" applyNumberFormat="1" applyFont="1" applyFill="1" applyBorder="1" applyAlignment="1">
      <alignment horizontal="right" vertical="center" wrapText="1"/>
    </xf>
    <xf numFmtId="0" fontId="60" fillId="8" borderId="32" xfId="0" applyFont="1" applyFill="1" applyBorder="1" applyAlignment="1">
      <alignment horizontal="right" vertical="center" wrapText="1"/>
    </xf>
    <xf numFmtId="3" fontId="60" fillId="8" borderId="34" xfId="0" applyNumberFormat="1" applyFont="1" applyFill="1" applyBorder="1" applyAlignment="1">
      <alignment horizontal="right" vertical="center" wrapText="1"/>
    </xf>
    <xf numFmtId="0" fontId="60" fillId="8" borderId="0" xfId="0" applyFont="1" applyFill="1" applyAlignment="1">
      <alignment horizontal="justify" vertical="center" wrapText="1"/>
    </xf>
    <xf numFmtId="3" fontId="19" fillId="4" borderId="0" xfId="1" applyNumberFormat="1" applyFont="1" applyFill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0" borderId="40" xfId="0" applyFont="1" applyFill="1" applyBorder="1" applyAlignment="1">
      <alignment horizontal="right" vertical="center" wrapText="1"/>
    </xf>
    <xf numFmtId="3" fontId="61" fillId="10" borderId="40" xfId="0" applyNumberFormat="1" applyFont="1" applyFill="1" applyBorder="1" applyAlignment="1">
      <alignment horizontal="right" vertical="center" wrapText="1"/>
    </xf>
    <xf numFmtId="0" fontId="60" fillId="8" borderId="37" xfId="0" applyFont="1" applyFill="1" applyBorder="1" applyAlignment="1">
      <alignment horizontal="justify" vertical="center" wrapText="1"/>
    </xf>
    <xf numFmtId="0" fontId="60" fillId="8" borderId="36" xfId="0" applyFont="1" applyFill="1" applyBorder="1" applyAlignment="1">
      <alignment horizontal="center" vertical="center" wrapText="1"/>
    </xf>
    <xf numFmtId="0" fontId="60" fillId="8" borderId="38" xfId="0" applyFont="1" applyFill="1" applyBorder="1" applyAlignment="1">
      <alignment horizontal="center" vertical="center" wrapText="1"/>
    </xf>
    <xf numFmtId="0" fontId="60" fillId="8" borderId="38" xfId="0" applyFont="1" applyFill="1" applyBorder="1" applyAlignment="1">
      <alignment horizontal="right" vertical="center" wrapText="1"/>
    </xf>
    <xf numFmtId="0" fontId="60" fillId="8" borderId="39" xfId="0" applyFont="1" applyFill="1" applyBorder="1" applyAlignment="1">
      <alignment horizontal="right" vertical="center" wrapText="1"/>
    </xf>
    <xf numFmtId="0" fontId="60" fillId="8" borderId="0" xfId="0" applyFont="1" applyFill="1" applyAlignment="1">
      <alignment horizontal="center" vertical="center" wrapText="1"/>
    </xf>
    <xf numFmtId="0" fontId="60" fillId="8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Alignment="1">
      <alignment horizontal="right" vertical="center" wrapText="1"/>
    </xf>
    <xf numFmtId="3" fontId="61" fillId="0" borderId="0" xfId="0" applyNumberFormat="1" applyFont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71" fontId="0" fillId="0" borderId="0" xfId="0" applyNumberFormat="1"/>
    <xf numFmtId="166" fontId="13" fillId="3" borderId="0" xfId="3" applyNumberFormat="1" applyFont="1" applyFill="1"/>
    <xf numFmtId="4" fontId="18" fillId="3" borderId="0" xfId="3" applyNumberFormat="1" applyFont="1" applyFill="1"/>
    <xf numFmtId="172" fontId="38" fillId="0" borderId="0" xfId="3" applyNumberFormat="1" applyFont="1"/>
    <xf numFmtId="166" fontId="13" fillId="3" borderId="0" xfId="0" applyNumberFormat="1" applyFont="1" applyFill="1"/>
    <xf numFmtId="3" fontId="13" fillId="3" borderId="0" xfId="0" applyNumberFormat="1" applyFont="1" applyFill="1"/>
    <xf numFmtId="3" fontId="13" fillId="3" borderId="0" xfId="3" applyNumberFormat="1" applyFont="1" applyFill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8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1" borderId="23" xfId="0" applyNumberFormat="1" applyFont="1" applyFill="1" applyBorder="1" applyAlignment="1">
      <alignment horizontal="right" vertical="center" wrapText="1"/>
    </xf>
    <xf numFmtId="0" fontId="68" fillId="11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1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1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1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1" borderId="28" xfId="0" applyNumberFormat="1" applyFont="1" applyFill="1" applyBorder="1" applyAlignment="1">
      <alignment horizontal="right" vertical="center" wrapText="1"/>
    </xf>
    <xf numFmtId="0" fontId="68" fillId="11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1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1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1" borderId="0" xfId="0" applyFont="1" applyFill="1" applyAlignment="1">
      <alignment vertical="center" wrapText="1"/>
    </xf>
    <xf numFmtId="0" fontId="19" fillId="11" borderId="0" xfId="1" applyFont="1" applyFill="1"/>
    <xf numFmtId="3" fontId="31" fillId="11" borderId="0" xfId="11" applyNumberFormat="1" applyFont="1" applyFill="1" applyAlignment="1">
      <alignment horizontal="right" vertical="center" wrapText="1"/>
    </xf>
    <xf numFmtId="166" fontId="31" fillId="11" borderId="0" xfId="11" applyNumberFormat="1" applyFont="1" applyFill="1" applyAlignment="1">
      <alignment horizontal="right" vertical="center" wrapText="1"/>
    </xf>
    <xf numFmtId="0" fontId="31" fillId="11" borderId="0" xfId="11" applyFont="1" applyFill="1" applyAlignment="1">
      <alignment horizontal="right" vertical="center" wrapText="1"/>
    </xf>
    <xf numFmtId="3" fontId="32" fillId="11" borderId="0" xfId="11" applyNumberFormat="1" applyFont="1" applyFill="1" applyAlignment="1">
      <alignment horizontal="right" vertical="center" wrapText="1"/>
    </xf>
    <xf numFmtId="0" fontId="32" fillId="11" borderId="0" xfId="0" applyFont="1" applyFill="1" applyAlignment="1">
      <alignment vertical="center" wrapText="1"/>
    </xf>
    <xf numFmtId="166" fontId="32" fillId="11" borderId="0" xfId="11" applyNumberFormat="1" applyFont="1" applyFill="1" applyAlignment="1">
      <alignment horizontal="right" vertical="center" wrapText="1"/>
    </xf>
    <xf numFmtId="0" fontId="45" fillId="12" borderId="2" xfId="0" applyFont="1" applyFill="1" applyBorder="1" applyAlignment="1">
      <alignment horizontal="right" vertical="center" wrapText="1"/>
    </xf>
    <xf numFmtId="0" fontId="45" fillId="12" borderId="3" xfId="0" applyFont="1" applyFill="1" applyBorder="1" applyAlignment="1">
      <alignment horizontal="right" vertical="center" wrapText="1"/>
    </xf>
    <xf numFmtId="0" fontId="32" fillId="11" borderId="0" xfId="11" applyFont="1" applyFill="1" applyAlignment="1">
      <alignment horizontal="right" vertical="center"/>
    </xf>
    <xf numFmtId="0" fontId="32" fillId="13" borderId="4" xfId="11" applyFont="1" applyFill="1" applyBorder="1"/>
    <xf numFmtId="166" fontId="32" fillId="13" borderId="4" xfId="11" applyNumberFormat="1" applyFont="1" applyFill="1" applyBorder="1" applyAlignment="1">
      <alignment horizontal="right" vertical="center"/>
    </xf>
    <xf numFmtId="0" fontId="31" fillId="11" borderId="0" xfId="1" applyFont="1" applyFill="1" applyAlignment="1">
      <alignment wrapText="1"/>
    </xf>
    <xf numFmtId="0" fontId="32" fillId="11" borderId="0" xfId="1" applyFont="1" applyFill="1" applyAlignment="1">
      <alignment wrapText="1"/>
    </xf>
    <xf numFmtId="174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2" fontId="31" fillId="4" borderId="11" xfId="3" applyNumberFormat="1" applyFont="1" applyFill="1" applyBorder="1" applyAlignment="1">
      <alignment horizontal="right" vertical="center" wrapText="1"/>
    </xf>
    <xf numFmtId="174" fontId="31" fillId="4" borderId="11" xfId="3" applyNumberFormat="1" applyFont="1" applyFill="1" applyBorder="1" applyAlignment="1">
      <alignment horizontal="right" vertical="center" wrapText="1"/>
    </xf>
    <xf numFmtId="174" fontId="31" fillId="4" borderId="5" xfId="3" applyNumberFormat="1" applyFont="1" applyFill="1" applyBorder="1" applyAlignment="1">
      <alignment horizontal="right" vertical="center" wrapText="1"/>
    </xf>
    <xf numFmtId="174" fontId="31" fillId="4" borderId="12" xfId="3" applyNumberFormat="1" applyFont="1" applyFill="1" applyBorder="1" applyAlignment="1">
      <alignment horizontal="right" vertical="center" wrapText="1"/>
    </xf>
    <xf numFmtId="174" fontId="31" fillId="4" borderId="13" xfId="3" applyNumberFormat="1" applyFont="1" applyFill="1" applyBorder="1" applyAlignment="1">
      <alignment horizontal="right" vertical="center" wrapText="1"/>
    </xf>
    <xf numFmtId="175" fontId="32" fillId="2" borderId="49" xfId="14" applyNumberFormat="1" applyFont="1" applyFill="1" applyBorder="1" applyAlignment="1">
      <alignment horizontal="right" vertical="center" wrapText="1"/>
    </xf>
    <xf numFmtId="175" fontId="32" fillId="2" borderId="50" xfId="4" applyNumberFormat="1" applyFont="1" applyFill="1" applyBorder="1" applyAlignment="1">
      <alignment horizontal="right" vertical="center" wrapText="1"/>
    </xf>
    <xf numFmtId="175" fontId="32" fillId="2" borderId="49" xfId="4" applyNumberFormat="1" applyFont="1" applyFill="1" applyBorder="1" applyAlignment="1">
      <alignment horizontal="right" vertical="center" wrapText="1"/>
    </xf>
    <xf numFmtId="175" fontId="31" fillId="2" borderId="51" xfId="4" applyNumberFormat="1" applyFont="1" applyFill="1" applyBorder="1" applyAlignment="1">
      <alignment horizontal="right" vertical="center" wrapText="1"/>
    </xf>
    <xf numFmtId="175" fontId="32" fillId="2" borderId="52" xfId="4" applyNumberFormat="1" applyFont="1" applyFill="1" applyBorder="1" applyAlignment="1">
      <alignment horizontal="right" vertical="center" wrapText="1"/>
    </xf>
    <xf numFmtId="175" fontId="32" fillId="2" borderId="0" xfId="4" applyNumberFormat="1" applyFont="1" applyFill="1" applyAlignment="1">
      <alignment horizontal="right" vertical="center" wrapText="1"/>
    </xf>
    <xf numFmtId="175" fontId="31" fillId="0" borderId="51" xfId="4" applyNumberFormat="1" applyFont="1" applyBorder="1" applyAlignment="1">
      <alignment horizontal="right" vertical="center" wrapText="1"/>
    </xf>
    <xf numFmtId="175" fontId="31" fillId="2" borderId="49" xfId="4" applyNumberFormat="1" applyFont="1" applyFill="1" applyBorder="1" applyAlignment="1">
      <alignment horizontal="right" vertical="center" wrapText="1"/>
    </xf>
    <xf numFmtId="175" fontId="31" fillId="2" borderId="0" xfId="4" applyNumberFormat="1" applyFont="1" applyFill="1" applyAlignment="1">
      <alignment horizontal="right" vertical="center" wrapText="1"/>
    </xf>
    <xf numFmtId="175" fontId="32" fillId="2" borderId="0" xfId="2" applyNumberFormat="1" applyFont="1" applyFill="1"/>
    <xf numFmtId="175" fontId="31" fillId="2" borderId="52" xfId="4" applyNumberFormat="1" applyFont="1" applyFill="1" applyBorder="1" applyAlignment="1">
      <alignment horizontal="right" vertical="center" wrapText="1"/>
    </xf>
    <xf numFmtId="166" fontId="31" fillId="4" borderId="0" xfId="4" applyNumberFormat="1" applyFont="1" applyFill="1" applyAlignment="1">
      <alignment horizontal="right" vertical="center" wrapText="1"/>
    </xf>
    <xf numFmtId="173" fontId="31" fillId="2" borderId="0" xfId="4" applyNumberFormat="1" applyFont="1" applyFill="1" applyAlignment="1">
      <alignment horizontal="right" vertical="center" wrapText="1"/>
    </xf>
    <xf numFmtId="0" fontId="0" fillId="8" borderId="0" xfId="0" applyFill="1" applyAlignment="1">
      <alignment vertical="center" wrapText="1"/>
    </xf>
    <xf numFmtId="4" fontId="60" fillId="8" borderId="3" xfId="0" applyNumberFormat="1" applyFont="1" applyFill="1" applyBorder="1" applyAlignment="1">
      <alignment horizontal="right" vertical="center" wrapText="1"/>
    </xf>
    <xf numFmtId="0" fontId="60" fillId="8" borderId="43" xfId="0" applyFont="1" applyFill="1" applyBorder="1" applyAlignment="1">
      <alignment horizontal="right" vertical="center" wrapText="1"/>
    </xf>
    <xf numFmtId="0" fontId="60" fillId="8" borderId="41" xfId="0" applyFont="1" applyFill="1" applyBorder="1" applyAlignment="1">
      <alignment horizontal="right" vertical="center" wrapText="1"/>
    </xf>
    <xf numFmtId="0" fontId="60" fillId="8" borderId="42" xfId="0" applyFont="1" applyFill="1" applyBorder="1" applyAlignment="1">
      <alignment horizontal="right" vertical="center" wrapText="1"/>
    </xf>
    <xf numFmtId="0" fontId="60" fillId="8" borderId="44" xfId="0" applyFont="1" applyFill="1" applyBorder="1" applyAlignment="1">
      <alignment horizontal="right" vertical="center" wrapText="1"/>
    </xf>
    <xf numFmtId="0" fontId="69" fillId="8" borderId="41" xfId="0" applyFont="1" applyFill="1" applyBorder="1" applyAlignment="1">
      <alignment horizontal="right" vertical="center" wrapText="1"/>
    </xf>
    <xf numFmtId="4" fontId="60" fillId="8" borderId="41" xfId="0" applyNumberFormat="1" applyFont="1" applyFill="1" applyBorder="1" applyAlignment="1">
      <alignment horizontal="right" vertical="center" wrapText="1"/>
    </xf>
    <xf numFmtId="4" fontId="60" fillId="8" borderId="42" xfId="0" applyNumberFormat="1" applyFont="1" applyFill="1" applyBorder="1" applyAlignment="1">
      <alignment horizontal="right" vertical="center" wrapText="1"/>
    </xf>
    <xf numFmtId="0" fontId="47" fillId="12" borderId="0" xfId="1" applyFont="1" applyFill="1" applyAlignment="1">
      <alignment horizontal="right" vertical="center" wrapText="1"/>
    </xf>
    <xf numFmtId="0" fontId="47" fillId="12" borderId="0" xfId="1" applyFont="1" applyFill="1" applyAlignment="1">
      <alignment horizontal="center" vertical="center" wrapText="1"/>
    </xf>
    <xf numFmtId="0" fontId="47" fillId="12" borderId="48" xfId="1" applyFont="1" applyFill="1" applyBorder="1" applyAlignment="1">
      <alignment horizontal="right" vertical="center" wrapText="1"/>
    </xf>
    <xf numFmtId="0" fontId="45" fillId="12" borderId="0" xfId="1" applyFont="1" applyFill="1" applyAlignment="1">
      <alignment horizontal="right" vertical="center" wrapText="1"/>
    </xf>
    <xf numFmtId="0" fontId="19" fillId="4" borderId="0" xfId="1" applyFont="1" applyFill="1" applyAlignment="1">
      <alignment vertical="center" wrapText="1"/>
    </xf>
    <xf numFmtId="166" fontId="19" fillId="4" borderId="0" xfId="1" applyNumberFormat="1" applyFont="1" applyFill="1" applyAlignment="1">
      <alignment vertical="center"/>
    </xf>
    <xf numFmtId="171" fontId="13" fillId="3" borderId="0" xfId="11" applyNumberFormat="1" applyFont="1" applyFill="1"/>
    <xf numFmtId="166" fontId="13" fillId="3" borderId="0" xfId="11" applyNumberFormat="1" applyFont="1" applyFill="1"/>
    <xf numFmtId="171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3" borderId="4" xfId="11" applyNumberFormat="1" applyFont="1" applyFill="1" applyBorder="1" applyAlignment="1">
      <alignment horizontal="right" vertical="center"/>
    </xf>
    <xf numFmtId="166" fontId="31" fillId="4" borderId="5" xfId="11" applyNumberFormat="1" applyFont="1" applyFill="1" applyBorder="1" applyAlignment="1">
      <alignment horizontal="right" vertical="center" wrapText="1"/>
    </xf>
    <xf numFmtId="174" fontId="32" fillId="0" borderId="0" xfId="3" applyNumberFormat="1" applyFont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4" borderId="0" xfId="0" applyFont="1" applyFill="1" applyAlignment="1">
      <alignment horizontal="right" vertical="center" wrapText="1"/>
    </xf>
    <xf numFmtId="0" fontId="0" fillId="14" borderId="0" xfId="0" applyFill="1" applyAlignment="1">
      <alignment vertical="center" wrapText="1"/>
    </xf>
    <xf numFmtId="0" fontId="60" fillId="14" borderId="1" xfId="0" applyFont="1" applyFill="1" applyBorder="1" applyAlignment="1">
      <alignment horizontal="right" vertical="center" wrapText="1"/>
    </xf>
    <xf numFmtId="0" fontId="60" fillId="14" borderId="3" xfId="0" applyFont="1" applyFill="1" applyBorder="1" applyAlignment="1">
      <alignment horizontal="right" vertical="center" wrapText="1"/>
    </xf>
    <xf numFmtId="0" fontId="60" fillId="14" borderId="41" xfId="0" applyFont="1" applyFill="1" applyBorder="1" applyAlignment="1">
      <alignment horizontal="right" vertical="center" wrapText="1"/>
    </xf>
    <xf numFmtId="0" fontId="60" fillId="14" borderId="42" xfId="0" applyFont="1" applyFill="1" applyBorder="1" applyAlignment="1">
      <alignment horizontal="right" vertical="center" wrapText="1"/>
    </xf>
    <xf numFmtId="0" fontId="69" fillId="11" borderId="53" xfId="0" applyFont="1" applyFill="1" applyBorder="1" applyAlignment="1">
      <alignment horizontal="right" vertical="center" wrapText="1"/>
    </xf>
    <xf numFmtId="0" fontId="60" fillId="14" borderId="43" xfId="0" applyFont="1" applyFill="1" applyBorder="1" applyAlignment="1">
      <alignment horizontal="right" vertical="center" wrapText="1"/>
    </xf>
    <xf numFmtId="0" fontId="60" fillId="14" borderId="44" xfId="0" applyFont="1" applyFill="1" applyBorder="1" applyAlignment="1">
      <alignment horizontal="right" vertical="center" wrapText="1"/>
    </xf>
    <xf numFmtId="0" fontId="69" fillId="11" borderId="54" xfId="0" applyFont="1" applyFill="1" applyBorder="1" applyAlignment="1">
      <alignment horizontal="right" vertical="center" wrapText="1"/>
    </xf>
    <xf numFmtId="4" fontId="60" fillId="14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4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/>
    <xf numFmtId="0" fontId="37" fillId="5" borderId="0" xfId="6" applyFont="1" applyFill="1" applyAlignment="1">
      <alignment horizontal="left" vertical="center" wrapText="1" readingOrder="1"/>
    </xf>
    <xf numFmtId="3" fontId="37" fillId="5" borderId="0" xfId="6" applyNumberFormat="1" applyFont="1" applyFill="1" applyAlignment="1">
      <alignment horizontal="right" vertical="center" wrapText="1"/>
    </xf>
    <xf numFmtId="0" fontId="61" fillId="11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1" borderId="57" xfId="0" applyFont="1" applyFill="1" applyBorder="1" applyAlignment="1">
      <alignment horizontal="right" vertical="center" wrapText="1"/>
    </xf>
    <xf numFmtId="0" fontId="69" fillId="11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1" borderId="25" xfId="0" applyFont="1" applyFill="1" applyBorder="1" applyAlignment="1">
      <alignment horizontal="right" vertical="center" wrapText="1"/>
    </xf>
    <xf numFmtId="0" fontId="62" fillId="11" borderId="23" xfId="0" applyFont="1" applyFill="1" applyBorder="1" applyAlignment="1">
      <alignment horizontal="right" vertical="center" wrapText="1"/>
    </xf>
    <xf numFmtId="172" fontId="68" fillId="11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6" fontId="32" fillId="0" borderId="0" xfId="11" applyNumberFormat="1" applyFont="1" applyAlignment="1">
      <alignment horizontal="right" vertical="center" wrapText="1"/>
    </xf>
    <xf numFmtId="176" fontId="68" fillId="11" borderId="23" xfId="0" applyNumberFormat="1" applyFont="1" applyFill="1" applyBorder="1" applyAlignment="1">
      <alignment horizontal="right" vertical="center" wrapText="1"/>
    </xf>
    <xf numFmtId="176" fontId="69" fillId="4" borderId="56" xfId="0" applyNumberFormat="1" applyFont="1" applyFill="1" applyBorder="1" applyAlignment="1">
      <alignment horizontal="right" vertical="center" wrapText="1"/>
    </xf>
    <xf numFmtId="176" fontId="69" fillId="4" borderId="23" xfId="0" applyNumberFormat="1" applyFont="1" applyFill="1" applyBorder="1" applyAlignment="1">
      <alignment horizontal="right" vertical="center" wrapText="1"/>
    </xf>
    <xf numFmtId="176" fontId="60" fillId="14" borderId="44" xfId="0" applyNumberFormat="1" applyFont="1" applyFill="1" applyBorder="1" applyAlignment="1">
      <alignment horizontal="right" vertical="center" wrapText="1"/>
    </xf>
    <xf numFmtId="176" fontId="60" fillId="14" borderId="43" xfId="0" applyNumberFormat="1" applyFont="1" applyFill="1" applyBorder="1" applyAlignment="1">
      <alignment horizontal="right" vertical="center" wrapText="1"/>
    </xf>
    <xf numFmtId="176" fontId="69" fillId="11" borderId="53" xfId="0" applyNumberFormat="1" applyFont="1" applyFill="1" applyBorder="1" applyAlignment="1">
      <alignment horizontal="right" vertical="center" wrapText="1"/>
    </xf>
    <xf numFmtId="176" fontId="69" fillId="11" borderId="56" xfId="0" applyNumberFormat="1" applyFont="1" applyFill="1" applyBorder="1" applyAlignment="1">
      <alignment horizontal="right" vertical="center" wrapText="1"/>
    </xf>
    <xf numFmtId="176" fontId="69" fillId="11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6" fontId="13" fillId="0" borderId="0" xfId="3" applyNumberFormat="1" applyFont="1"/>
    <xf numFmtId="176" fontId="13" fillId="3" borderId="0" xfId="3" applyNumberFormat="1" applyFont="1" applyFill="1"/>
    <xf numFmtId="177" fontId="60" fillId="14" borderId="3" xfId="14" applyNumberFormat="1" applyFont="1" applyFill="1" applyBorder="1" applyAlignment="1">
      <alignment horizontal="right" vertical="center" wrapText="1"/>
    </xf>
    <xf numFmtId="177" fontId="60" fillId="14" borderId="43" xfId="14" applyNumberFormat="1" applyFont="1" applyFill="1" applyBorder="1" applyAlignment="1">
      <alignment horizontal="right" vertical="center" wrapText="1"/>
    </xf>
    <xf numFmtId="177" fontId="60" fillId="14" borderId="42" xfId="14" applyNumberFormat="1" applyFont="1" applyFill="1" applyBorder="1" applyAlignment="1">
      <alignment horizontal="right" vertical="center" wrapText="1"/>
    </xf>
    <xf numFmtId="177" fontId="60" fillId="14" borderId="44" xfId="14" applyNumberFormat="1" applyFont="1" applyFill="1" applyBorder="1" applyAlignment="1">
      <alignment horizontal="right" vertical="center" wrapText="1"/>
    </xf>
    <xf numFmtId="177" fontId="60" fillId="14" borderId="41" xfId="14" applyNumberFormat="1" applyFont="1" applyFill="1" applyBorder="1" applyAlignment="1">
      <alignment horizontal="right" vertical="center" wrapText="1"/>
    </xf>
    <xf numFmtId="177" fontId="69" fillId="14" borderId="41" xfId="14" applyNumberFormat="1" applyFont="1" applyFill="1" applyBorder="1" applyAlignment="1">
      <alignment horizontal="right" vertical="center" wrapText="1"/>
    </xf>
    <xf numFmtId="176" fontId="61" fillId="11" borderId="23" xfId="0" applyNumberFormat="1" applyFont="1" applyFill="1" applyBorder="1" applyAlignment="1">
      <alignment horizontal="right" vertical="center" wrapText="1"/>
    </xf>
    <xf numFmtId="1" fontId="45" fillId="12" borderId="2" xfId="0" applyNumberFormat="1" applyFont="1" applyFill="1" applyBorder="1" applyAlignment="1">
      <alignment horizontal="right" vertical="center" wrapText="1"/>
    </xf>
    <xf numFmtId="176" fontId="45" fillId="12" borderId="3" xfId="0" applyNumberFormat="1" applyFont="1" applyFill="1" applyBorder="1" applyAlignment="1">
      <alignment horizontal="right" vertical="center" wrapText="1"/>
    </xf>
    <xf numFmtId="177" fontId="32" fillId="0" borderId="49" xfId="14" applyNumberFormat="1" applyFont="1" applyFill="1" applyBorder="1" applyAlignment="1">
      <alignment horizontal="right" vertical="center" wrapText="1"/>
    </xf>
    <xf numFmtId="177" fontId="32" fillId="0" borderId="50" xfId="14" applyNumberFormat="1" applyFont="1" applyFill="1" applyBorder="1" applyAlignment="1">
      <alignment horizontal="right" vertical="center" wrapText="1"/>
    </xf>
    <xf numFmtId="177" fontId="31" fillId="0" borderId="51" xfId="14" applyNumberFormat="1" applyFont="1" applyFill="1" applyBorder="1" applyAlignment="1">
      <alignment horizontal="right" vertical="center" wrapText="1"/>
    </xf>
    <xf numFmtId="177" fontId="32" fillId="0" borderId="52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 applyBorder="1" applyAlignment="1">
      <alignment horizontal="right" vertical="center" wrapText="1"/>
    </xf>
    <xf numFmtId="177" fontId="31" fillId="0" borderId="49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Border="1" applyAlignment="1">
      <alignment horizontal="right" vertical="center" wrapText="1"/>
    </xf>
    <xf numFmtId="177" fontId="32" fillId="0" borderId="0" xfId="14" applyNumberFormat="1" applyFont="1" applyFill="1"/>
    <xf numFmtId="177" fontId="31" fillId="0" borderId="52" xfId="14" applyNumberFormat="1" applyFont="1" applyFill="1" applyBorder="1" applyAlignment="1">
      <alignment horizontal="right" vertical="center" wrapText="1"/>
    </xf>
    <xf numFmtId="169" fontId="32" fillId="0" borderId="0" xfId="14" applyNumberFormat="1" applyFont="1" applyFill="1" applyBorder="1" applyAlignment="1">
      <alignment horizontal="right" vertical="center" wrapText="1"/>
    </xf>
    <xf numFmtId="177" fontId="31" fillId="0" borderId="0" xfId="14" applyNumberFormat="1" applyFont="1" applyFill="1" applyAlignment="1">
      <alignment horizontal="right" vertical="center" wrapText="1"/>
    </xf>
    <xf numFmtId="3" fontId="31" fillId="13" borderId="0" xfId="3" applyNumberFormat="1" applyFont="1" applyFill="1"/>
    <xf numFmtId="3" fontId="32" fillId="13" borderId="0" xfId="3" applyNumberFormat="1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Border="1" applyAlignment="1">
      <alignment horizontal="right" vertical="center" wrapText="1"/>
    </xf>
    <xf numFmtId="0" fontId="45" fillId="0" borderId="1" xfId="6" applyFont="1" applyBorder="1" applyAlignment="1">
      <alignment horizontal="right" vertical="center" wrapText="1"/>
    </xf>
    <xf numFmtId="3" fontId="31" fillId="0" borderId="0" xfId="3" applyNumberFormat="1" applyFont="1"/>
    <xf numFmtId="172" fontId="68" fillId="4" borderId="28" xfId="0" applyNumberFormat="1" applyFont="1" applyFill="1" applyBorder="1" applyAlignment="1">
      <alignment horizontal="right" vertical="center" wrapText="1"/>
    </xf>
    <xf numFmtId="172" fontId="60" fillId="14" borderId="3" xfId="0" applyNumberFormat="1" applyFont="1" applyFill="1" applyBorder="1" applyAlignment="1">
      <alignment horizontal="right" vertical="center" wrapText="1"/>
    </xf>
    <xf numFmtId="0" fontId="68" fillId="11" borderId="46" xfId="0" applyFont="1" applyFill="1" applyBorder="1" applyAlignment="1">
      <alignment horizontal="right" vertical="center" wrapText="1"/>
    </xf>
    <xf numFmtId="4" fontId="60" fillId="14" borderId="58" xfId="0" applyNumberFormat="1" applyFont="1" applyFill="1" applyBorder="1" applyAlignment="1">
      <alignment horizontal="right" vertical="center" wrapText="1"/>
    </xf>
    <xf numFmtId="0" fontId="60" fillId="14" borderId="0" xfId="0" applyFont="1" applyFill="1" applyAlignment="1">
      <alignment horizontal="center" vertical="center" wrapText="1"/>
    </xf>
    <xf numFmtId="0" fontId="60" fillId="14" borderId="3" xfId="0" applyFont="1" applyFill="1" applyBorder="1" applyAlignment="1">
      <alignment horizontal="center" vertical="center" wrapText="1"/>
    </xf>
    <xf numFmtId="172" fontId="31" fillId="0" borderId="11" xfId="3" applyNumberFormat="1" applyFont="1" applyBorder="1" applyAlignment="1">
      <alignment horizontal="right" vertical="center" wrapText="1"/>
    </xf>
    <xf numFmtId="0" fontId="34" fillId="0" borderId="0" xfId="3" applyFont="1"/>
    <xf numFmtId="174" fontId="31" fillId="0" borderId="11" xfId="3" applyNumberFormat="1" applyFont="1" applyBorder="1" applyAlignment="1">
      <alignment horizontal="right" vertical="center" wrapText="1"/>
    </xf>
    <xf numFmtId="164" fontId="33" fillId="0" borderId="12" xfId="3" applyNumberFormat="1" applyFont="1" applyBorder="1" applyAlignment="1">
      <alignment horizontal="right" vertical="center" wrapText="1"/>
    </xf>
    <xf numFmtId="174" fontId="31" fillId="0" borderId="5" xfId="3" applyNumberFormat="1" applyFont="1" applyBorder="1" applyAlignment="1">
      <alignment horizontal="right" vertical="center" wrapText="1"/>
    </xf>
    <xf numFmtId="174" fontId="31" fillId="0" borderId="12" xfId="3" applyNumberFormat="1" applyFont="1" applyBorder="1" applyAlignment="1">
      <alignment horizontal="right" vertical="center" wrapText="1"/>
    </xf>
    <xf numFmtId="174" fontId="31" fillId="0" borderId="13" xfId="3" applyNumberFormat="1" applyFont="1" applyBorder="1" applyAlignment="1">
      <alignment horizontal="right" vertical="center" wrapText="1"/>
    </xf>
    <xf numFmtId="4" fontId="60" fillId="14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4" borderId="59" xfId="0" applyFont="1" applyFill="1" applyBorder="1" applyAlignment="1">
      <alignment horizontal="right" vertical="center" wrapText="1"/>
    </xf>
    <xf numFmtId="0" fontId="69" fillId="14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4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1" borderId="61" xfId="0" applyFont="1" applyFill="1" applyBorder="1" applyAlignment="1">
      <alignment horizontal="right" vertical="center" wrapText="1"/>
    </xf>
    <xf numFmtId="0" fontId="69" fillId="11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6" fontId="31" fillId="4" borderId="63" xfId="11" applyNumberFormat="1" applyFont="1" applyFill="1" applyBorder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3" fontId="32" fillId="5" borderId="0" xfId="3" applyNumberFormat="1" applyFont="1" applyFill="1"/>
    <xf numFmtId="3" fontId="31" fillId="5" borderId="4" xfId="3" applyNumberFormat="1" applyFont="1" applyFill="1" applyBorder="1"/>
    <xf numFmtId="3" fontId="32" fillId="2" borderId="0" xfId="3" applyNumberFormat="1" applyFont="1" applyFill="1"/>
    <xf numFmtId="3" fontId="31" fillId="2" borderId="4" xfId="3" applyNumberFormat="1" applyFont="1" applyFill="1" applyBorder="1"/>
    <xf numFmtId="0" fontId="68" fillId="4" borderId="0" xfId="0" applyFont="1" applyFill="1" applyAlignment="1">
      <alignment horizontal="left" vertical="center" wrapText="1"/>
    </xf>
    <xf numFmtId="172" fontId="68" fillId="4" borderId="0" xfId="0" applyNumberFormat="1" applyFont="1" applyFill="1" applyAlignment="1">
      <alignment horizontal="right" vertical="center" wrapText="1"/>
    </xf>
    <xf numFmtId="172" fontId="60" fillId="0" borderId="0" xfId="0" applyNumberFormat="1" applyFont="1" applyAlignment="1">
      <alignment horizontal="right" vertical="center" wrapText="1"/>
    </xf>
    <xf numFmtId="0" fontId="44" fillId="0" borderId="0" xfId="0" applyFont="1"/>
    <xf numFmtId="172" fontId="82" fillId="11" borderId="65" xfId="0" applyNumberFormat="1" applyFont="1" applyFill="1" applyBorder="1" applyAlignment="1">
      <alignment horizontal="left" vertical="center" wrapText="1"/>
    </xf>
    <xf numFmtId="172" fontId="82" fillId="11" borderId="65" xfId="0" applyNumberFormat="1" applyFont="1" applyFill="1" applyBorder="1" applyAlignment="1">
      <alignment horizontal="right" vertical="center" wrapText="1"/>
    </xf>
    <xf numFmtId="172" fontId="83" fillId="14" borderId="65" xfId="0" applyNumberFormat="1" applyFont="1" applyFill="1" applyBorder="1" applyAlignment="1">
      <alignment horizontal="right" vertical="center" wrapText="1"/>
    </xf>
    <xf numFmtId="172" fontId="84" fillId="11" borderId="0" xfId="0" applyNumberFormat="1" applyFont="1" applyFill="1" applyAlignment="1">
      <alignment horizontal="left" vertical="center" wrapText="1"/>
    </xf>
    <xf numFmtId="172" fontId="84" fillId="11" borderId="0" xfId="0" applyNumberFormat="1" applyFont="1" applyFill="1" applyAlignment="1">
      <alignment horizontal="right" vertical="center" wrapText="1"/>
    </xf>
    <xf numFmtId="172" fontId="83" fillId="14" borderId="42" xfId="0" applyNumberFormat="1" applyFont="1" applyFill="1" applyBorder="1" applyAlignment="1">
      <alignment horizontal="right" vertical="center" wrapText="1"/>
    </xf>
    <xf numFmtId="172" fontId="84" fillId="11" borderId="51" xfId="0" applyNumberFormat="1" applyFont="1" applyFill="1" applyBorder="1" applyAlignment="1">
      <alignment horizontal="left" vertical="center" wrapText="1"/>
    </xf>
    <xf numFmtId="172" fontId="84" fillId="11" borderId="51" xfId="0" applyNumberFormat="1" applyFont="1" applyFill="1" applyBorder="1" applyAlignment="1">
      <alignment horizontal="right" vertical="center" wrapText="1"/>
    </xf>
    <xf numFmtId="172" fontId="83" fillId="14" borderId="71" xfId="0" applyNumberFormat="1" applyFont="1" applyFill="1" applyBorder="1" applyAlignment="1">
      <alignment horizontal="right" vertical="center" wrapText="1"/>
    </xf>
    <xf numFmtId="172" fontId="83" fillId="14" borderId="72" xfId="0" applyNumberFormat="1" applyFont="1" applyFill="1" applyBorder="1" applyAlignment="1">
      <alignment horizontal="right" vertical="center" wrapText="1"/>
    </xf>
    <xf numFmtId="172" fontId="82" fillId="0" borderId="65" xfId="0" applyNumberFormat="1" applyFont="1" applyBorder="1" applyAlignment="1">
      <alignment horizontal="left" vertical="center" wrapText="1"/>
    </xf>
    <xf numFmtId="172" fontId="82" fillId="0" borderId="65" xfId="0" applyNumberFormat="1" applyFont="1" applyBorder="1" applyAlignment="1">
      <alignment horizontal="right" vertical="center" wrapText="1"/>
    </xf>
    <xf numFmtId="172" fontId="84" fillId="0" borderId="0" xfId="0" applyNumberFormat="1" applyFont="1" applyAlignment="1">
      <alignment horizontal="left" vertical="center" wrapText="1"/>
    </xf>
    <xf numFmtId="172" fontId="84" fillId="0" borderId="0" xfId="0" applyNumberFormat="1" applyFont="1" applyAlignment="1">
      <alignment horizontal="right" vertical="center" wrapText="1"/>
    </xf>
    <xf numFmtId="172" fontId="84" fillId="0" borderId="51" xfId="0" applyNumberFormat="1" applyFont="1" applyBorder="1" applyAlignment="1">
      <alignment horizontal="left" vertical="center" wrapText="1"/>
    </xf>
    <xf numFmtId="172" fontId="84" fillId="0" borderId="51" xfId="0" applyNumberFormat="1" applyFont="1" applyBorder="1" applyAlignment="1">
      <alignment horizontal="right" vertical="center" wrapText="1"/>
    </xf>
    <xf numFmtId="172" fontId="82" fillId="11" borderId="63" xfId="0" applyNumberFormat="1" applyFont="1" applyFill="1" applyBorder="1" applyAlignment="1">
      <alignment horizontal="right" vertical="center" wrapText="1"/>
    </xf>
    <xf numFmtId="172" fontId="83" fillId="14" borderId="67" xfId="0" applyNumberFormat="1" applyFont="1" applyFill="1" applyBorder="1" applyAlignment="1">
      <alignment horizontal="right" vertical="center" wrapText="1"/>
    </xf>
    <xf numFmtId="172" fontId="82" fillId="0" borderId="73" xfId="0" applyNumberFormat="1" applyFont="1" applyBorder="1" applyAlignment="1">
      <alignment horizontal="right" vertical="center" wrapText="1"/>
    </xf>
    <xf numFmtId="172" fontId="83" fillId="14" borderId="73" xfId="0" applyNumberFormat="1" applyFont="1" applyFill="1" applyBorder="1" applyAlignment="1">
      <alignment horizontal="right" vertical="center" wrapText="1"/>
    </xf>
    <xf numFmtId="172" fontId="44" fillId="0" borderId="28" xfId="0" applyNumberFormat="1" applyFont="1" applyBorder="1" applyAlignment="1">
      <alignment horizontal="right" vertical="center"/>
    </xf>
    <xf numFmtId="172" fontId="84" fillId="0" borderId="74" xfId="0" applyNumberFormat="1" applyFont="1" applyBorder="1" applyAlignment="1">
      <alignment horizontal="right" vertical="center" wrapText="1"/>
    </xf>
    <xf numFmtId="172" fontId="82" fillId="11" borderId="63" xfId="0" applyNumberFormat="1" applyFont="1" applyFill="1" applyBorder="1" applyAlignment="1">
      <alignment horizontal="left" vertical="center" wrapText="1"/>
    </xf>
    <xf numFmtId="172" fontId="44" fillId="0" borderId="28" xfId="0" applyNumberFormat="1" applyFont="1" applyBorder="1" applyAlignment="1">
      <alignment horizontal="left" vertical="center"/>
    </xf>
    <xf numFmtId="172" fontId="82" fillId="0" borderId="73" xfId="0" applyNumberFormat="1" applyFont="1" applyBorder="1" applyAlignment="1">
      <alignment horizontal="left" vertical="center" wrapText="1"/>
    </xf>
    <xf numFmtId="0" fontId="83" fillId="14" borderId="0" xfId="0" applyFont="1" applyFill="1" applyAlignment="1">
      <alignment horizontal="right" vertical="center" wrapText="1"/>
    </xf>
    <xf numFmtId="172" fontId="84" fillId="11" borderId="63" xfId="0" applyNumberFormat="1" applyFont="1" applyFill="1" applyBorder="1" applyAlignment="1">
      <alignment horizontal="right" vertical="center" wrapText="1"/>
    </xf>
    <xf numFmtId="172" fontId="82" fillId="11" borderId="0" xfId="0" applyNumberFormat="1" applyFont="1" applyFill="1" applyAlignment="1">
      <alignment horizontal="right" vertical="center" wrapText="1"/>
    </xf>
    <xf numFmtId="0" fontId="69" fillId="11" borderId="51" xfId="0" applyFont="1" applyFill="1" applyBorder="1" applyAlignment="1">
      <alignment horizontal="right" vertical="center" wrapText="1"/>
    </xf>
    <xf numFmtId="0" fontId="77" fillId="0" borderId="0" xfId="2" applyFont="1" applyAlignment="1">
      <alignment horizontal="left"/>
    </xf>
    <xf numFmtId="0" fontId="36" fillId="0" borderId="0" xfId="0" applyFont="1" applyAlignment="1">
      <alignment vertical="center" wrapText="1"/>
    </xf>
    <xf numFmtId="0" fontId="31" fillId="0" borderId="0" xfId="0" applyFont="1" applyAlignment="1">
      <alignment horizontal="justify" vertical="center" wrapText="1"/>
    </xf>
    <xf numFmtId="172" fontId="82" fillId="15" borderId="65" xfId="0" applyNumberFormat="1" applyFont="1" applyFill="1" applyBorder="1" applyAlignment="1">
      <alignment horizontal="left" vertical="center" wrapText="1"/>
    </xf>
    <xf numFmtId="0" fontId="32" fillId="2" borderId="0" xfId="3" applyFont="1" applyFill="1"/>
    <xf numFmtId="0" fontId="76" fillId="2" borderId="0" xfId="0" applyFont="1" applyFill="1"/>
    <xf numFmtId="172" fontId="82" fillId="0" borderId="51" xfId="0" applyNumberFormat="1" applyFont="1" applyBorder="1" applyAlignment="1">
      <alignment horizontal="left" vertical="center" wrapText="1"/>
    </xf>
    <xf numFmtId="0" fontId="85" fillId="0" borderId="0" xfId="0" applyFont="1"/>
    <xf numFmtId="172" fontId="82" fillId="0" borderId="51" xfId="0" applyNumberFormat="1" applyFont="1" applyBorder="1" applyAlignment="1">
      <alignment horizontal="right" vertical="center" wrapText="1"/>
    </xf>
    <xf numFmtId="178" fontId="61" fillId="15" borderId="51" xfId="0" applyNumberFormat="1" applyFont="1" applyFill="1" applyBorder="1" applyAlignment="1">
      <alignment horizontal="right" vertical="center" wrapText="1"/>
    </xf>
    <xf numFmtId="178" fontId="61" fillId="16" borderId="51" xfId="0" applyNumberFormat="1" applyFont="1" applyFill="1" applyBorder="1" applyAlignment="1">
      <alignment horizontal="right" vertical="center" wrapText="1"/>
    </xf>
    <xf numFmtId="171" fontId="86" fillId="17" borderId="75" xfId="0" applyNumberFormat="1" applyFont="1" applyFill="1" applyBorder="1" applyAlignment="1">
      <alignment horizontal="right" vertical="center" wrapText="1"/>
    </xf>
    <xf numFmtId="178" fontId="62" fillId="15" borderId="52" xfId="14" applyNumberFormat="1" applyFont="1" applyFill="1" applyBorder="1" applyAlignment="1">
      <alignment horizontal="right" vertical="center" wrapText="1"/>
    </xf>
    <xf numFmtId="178" fontId="62" fillId="11" borderId="52" xfId="14" applyNumberFormat="1" applyFont="1" applyFill="1" applyBorder="1" applyAlignment="1">
      <alignment horizontal="right" vertical="center" wrapText="1"/>
    </xf>
    <xf numFmtId="178" fontId="62" fillId="15" borderId="76" xfId="14" applyNumberFormat="1" applyFont="1" applyFill="1" applyBorder="1" applyAlignment="1">
      <alignment horizontal="right" vertical="center" wrapText="1"/>
    </xf>
    <xf numFmtId="178" fontId="62" fillId="11" borderId="76" xfId="14" applyNumberFormat="1" applyFont="1" applyFill="1" applyBorder="1" applyAlignment="1">
      <alignment horizontal="right" vertical="center" wrapText="1"/>
    </xf>
    <xf numFmtId="178" fontId="62" fillId="15" borderId="51" xfId="0" applyNumberFormat="1" applyFont="1" applyFill="1" applyBorder="1" applyAlignment="1">
      <alignment horizontal="right" vertical="center" wrapText="1"/>
    </xf>
    <xf numFmtId="178" fontId="62" fillId="11" borderId="51" xfId="0" applyNumberFormat="1" applyFont="1" applyFill="1" applyBorder="1" applyAlignment="1">
      <alignment horizontal="right" vertical="center" wrapText="1"/>
    </xf>
    <xf numFmtId="178" fontId="61" fillId="11" borderId="51" xfId="0" applyNumberFormat="1" applyFont="1" applyFill="1" applyBorder="1" applyAlignment="1">
      <alignment horizontal="right" vertical="center" wrapText="1"/>
    </xf>
    <xf numFmtId="175" fontId="87" fillId="0" borderId="52" xfId="14" applyNumberFormat="1" applyFont="1" applyBorder="1"/>
    <xf numFmtId="175" fontId="87" fillId="0" borderId="52" xfId="2" applyNumberFormat="1" applyFont="1" applyBorder="1"/>
    <xf numFmtId="171" fontId="62" fillId="17" borderId="75" xfId="0" applyNumberFormat="1" applyFont="1" applyFill="1" applyBorder="1" applyAlignment="1">
      <alignment horizontal="right" vertical="center" wrapText="1"/>
    </xf>
    <xf numFmtId="178" fontId="61" fillId="2" borderId="51" xfId="0" applyNumberFormat="1" applyFont="1" applyFill="1" applyBorder="1" applyAlignment="1">
      <alignment horizontal="right" vertical="center" wrapText="1"/>
    </xf>
    <xf numFmtId="178" fontId="62" fillId="2" borderId="50" xfId="0" applyNumberFormat="1" applyFont="1" applyFill="1" applyBorder="1" applyAlignment="1">
      <alignment horizontal="right" vertical="center" wrapText="1"/>
    </xf>
    <xf numFmtId="178" fontId="62" fillId="2" borderId="52" xfId="0" applyNumberFormat="1" applyFont="1" applyFill="1" applyBorder="1" applyAlignment="1">
      <alignment horizontal="right" vertical="center" wrapText="1"/>
    </xf>
    <xf numFmtId="178" fontId="62" fillId="2" borderId="51" xfId="0" applyNumberFormat="1" applyFont="1" applyFill="1" applyBorder="1" applyAlignment="1">
      <alignment horizontal="right" vertical="center" wrapText="1"/>
    </xf>
    <xf numFmtId="172" fontId="86" fillId="17" borderId="75" xfId="0" applyNumberFormat="1" applyFont="1" applyFill="1" applyBorder="1" applyAlignment="1">
      <alignment horizontal="right" vertical="center" wrapText="1"/>
    </xf>
    <xf numFmtId="0" fontId="89" fillId="18" borderId="0" xfId="4" applyFont="1" applyFill="1" applyAlignment="1">
      <alignment horizontal="right" vertical="center" wrapText="1"/>
    </xf>
    <xf numFmtId="0" fontId="90" fillId="0" borderId="51" xfId="0" applyFont="1" applyBorder="1" applyAlignment="1">
      <alignment horizontal="left" vertical="center" wrapText="1"/>
    </xf>
    <xf numFmtId="178" fontId="90" fillId="19" borderId="51" xfId="0" applyNumberFormat="1" applyFont="1" applyFill="1" applyBorder="1" applyAlignment="1">
      <alignment horizontal="right" vertical="center" wrapText="1"/>
    </xf>
    <xf numFmtId="0" fontId="91" fillId="0" borderId="50" xfId="0" applyFont="1" applyBorder="1" applyAlignment="1">
      <alignment horizontal="left" vertical="center" wrapText="1"/>
    </xf>
    <xf numFmtId="178" fontId="91" fillId="19" borderId="52" xfId="14" applyNumberFormat="1" applyFont="1" applyFill="1" applyBorder="1" applyAlignment="1">
      <alignment horizontal="right" vertical="center" wrapText="1"/>
    </xf>
    <xf numFmtId="0" fontId="91" fillId="0" borderId="52" xfId="0" applyFont="1" applyBorder="1" applyAlignment="1">
      <alignment horizontal="left" vertical="center" wrapText="1"/>
    </xf>
    <xf numFmtId="178" fontId="91" fillId="19" borderId="76" xfId="14" applyNumberFormat="1" applyFont="1" applyFill="1" applyBorder="1" applyAlignment="1">
      <alignment horizontal="right" vertical="center" wrapText="1"/>
    </xf>
    <xf numFmtId="178" fontId="91" fillId="19" borderId="51" xfId="0" applyNumberFormat="1" applyFont="1" applyFill="1" applyBorder="1" applyAlignment="1">
      <alignment horizontal="right" vertical="center" wrapText="1"/>
    </xf>
    <xf numFmtId="0" fontId="91" fillId="20" borderId="52" xfId="0" applyFont="1" applyFill="1" applyBorder="1" applyAlignment="1">
      <alignment horizontal="left" vertical="center" wrapText="1"/>
    </xf>
    <xf numFmtId="0" fontId="92" fillId="0" borderId="52" xfId="2" applyFont="1" applyBorder="1" applyAlignment="1">
      <alignment horizontal="left" wrapText="1"/>
    </xf>
    <xf numFmtId="175" fontId="92" fillId="0" borderId="52" xfId="14" applyNumberFormat="1" applyFont="1" applyFill="1" applyBorder="1"/>
    <xf numFmtId="178" fontId="90" fillId="20" borderId="51" xfId="0" applyNumberFormat="1" applyFont="1" applyFill="1" applyBorder="1" applyAlignment="1">
      <alignment horizontal="right" vertical="center" wrapText="1"/>
    </xf>
    <xf numFmtId="178" fontId="91" fillId="20" borderId="50" xfId="0" applyNumberFormat="1" applyFont="1" applyFill="1" applyBorder="1" applyAlignment="1">
      <alignment horizontal="right" vertical="center" wrapText="1"/>
    </xf>
    <xf numFmtId="178" fontId="91" fillId="20" borderId="52" xfId="0" applyNumberFormat="1" applyFont="1" applyFill="1" applyBorder="1" applyAlignment="1">
      <alignment horizontal="right" vertical="center" wrapText="1"/>
    </xf>
    <xf numFmtId="178" fontId="91" fillId="20" borderId="51" xfId="0" applyNumberFormat="1" applyFont="1" applyFill="1" applyBorder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 wrapText="1"/>
    </xf>
    <xf numFmtId="3" fontId="41" fillId="2" borderId="0" xfId="6" applyNumberFormat="1" applyFont="1" applyFill="1" applyAlignment="1">
      <alignment horizontal="right" vertical="center" wrapText="1"/>
    </xf>
    <xf numFmtId="3" fontId="39" fillId="2" borderId="0" xfId="6" applyNumberFormat="1" applyFont="1" applyFill="1" applyAlignment="1">
      <alignment horizontal="right" vertical="center"/>
    </xf>
    <xf numFmtId="3" fontId="41" fillId="2" borderId="0" xfId="6" applyNumberFormat="1" applyFont="1" applyFill="1" applyAlignment="1">
      <alignment horizontal="right" vertical="center"/>
    </xf>
    <xf numFmtId="3" fontId="17" fillId="11" borderId="4" xfId="3" applyNumberFormat="1" applyFont="1" applyFill="1" applyBorder="1"/>
    <xf numFmtId="0" fontId="95" fillId="5" borderId="0" xfId="11" applyFont="1" applyFill="1"/>
    <xf numFmtId="166" fontId="13" fillId="11" borderId="0" xfId="11" applyNumberFormat="1" applyFont="1" applyFill="1" applyAlignment="1">
      <alignment horizontal="right" vertical="center" wrapText="1"/>
    </xf>
    <xf numFmtId="172" fontId="31" fillId="2" borderId="11" xfId="3" applyNumberFormat="1" applyFont="1" applyFill="1" applyBorder="1" applyAlignment="1">
      <alignment horizontal="right" vertical="center" wrapText="1"/>
    </xf>
    <xf numFmtId="174" fontId="32" fillId="2" borderId="0" xfId="3" applyNumberFormat="1" applyFont="1" applyFill="1" applyAlignment="1">
      <alignment horizontal="right" vertical="center" wrapText="1"/>
    </xf>
    <xf numFmtId="0" fontId="34" fillId="5" borderId="0" xfId="3" applyFont="1" applyFill="1"/>
    <xf numFmtId="174" fontId="31" fillId="2" borderId="11" xfId="3" applyNumberFormat="1" applyFont="1" applyFill="1" applyBorder="1" applyAlignment="1">
      <alignment horizontal="right" vertical="center" wrapText="1"/>
    </xf>
    <xf numFmtId="0" fontId="32" fillId="5" borderId="0" xfId="3" applyFont="1" applyFill="1"/>
    <xf numFmtId="174" fontId="31" fillId="2" borderId="5" xfId="3" applyNumberFormat="1" applyFont="1" applyFill="1" applyBorder="1" applyAlignment="1">
      <alignment horizontal="right" vertical="center" wrapText="1"/>
    </xf>
    <xf numFmtId="174" fontId="31" fillId="2" borderId="12" xfId="3" applyNumberFormat="1" applyFont="1" applyFill="1" applyBorder="1" applyAlignment="1">
      <alignment horizontal="right" vertical="center" wrapText="1"/>
    </xf>
    <xf numFmtId="174" fontId="31" fillId="2" borderId="13" xfId="3" applyNumberFormat="1" applyFont="1" applyFill="1" applyBorder="1" applyAlignment="1">
      <alignment horizontal="right" vertical="center" wrapText="1"/>
    </xf>
    <xf numFmtId="0" fontId="90" fillId="11" borderId="51" xfId="0" applyFont="1" applyFill="1" applyBorder="1" applyAlignment="1">
      <alignment horizontal="left" vertical="center" wrapText="1"/>
    </xf>
    <xf numFmtId="0" fontId="91" fillId="11" borderId="50" xfId="0" applyFont="1" applyFill="1" applyBorder="1" applyAlignment="1">
      <alignment horizontal="left" vertical="center" wrapText="1"/>
    </xf>
    <xf numFmtId="0" fontId="91" fillId="11" borderId="52" xfId="0" applyFont="1" applyFill="1" applyBorder="1" applyAlignment="1">
      <alignment horizontal="left" vertical="center" wrapText="1"/>
    </xf>
    <xf numFmtId="0" fontId="91" fillId="11" borderId="51" xfId="0" applyFont="1" applyFill="1" applyBorder="1" applyAlignment="1">
      <alignment horizontal="left" vertical="center" wrapText="1"/>
    </xf>
    <xf numFmtId="0" fontId="91" fillId="19" borderId="52" xfId="0" applyFont="1" applyFill="1" applyBorder="1" applyAlignment="1">
      <alignment horizontal="left" vertical="center" wrapText="1"/>
    </xf>
    <xf numFmtId="0" fontId="90" fillId="19" borderId="51" xfId="0" applyFont="1" applyFill="1" applyBorder="1" applyAlignment="1">
      <alignment horizontal="left" vertical="center" wrapText="1"/>
    </xf>
    <xf numFmtId="4" fontId="90" fillId="19" borderId="51" xfId="0" applyNumberFormat="1" applyFont="1" applyFill="1" applyBorder="1" applyAlignment="1">
      <alignment horizontal="left" vertical="center" wrapText="1"/>
    </xf>
    <xf numFmtId="178" fontId="31" fillId="0" borderId="11" xfId="3" applyNumberFormat="1" applyFont="1" applyBorder="1" applyAlignment="1">
      <alignment horizontal="right" vertical="center" wrapText="1"/>
    </xf>
    <xf numFmtId="164" fontId="33" fillId="0" borderId="0" xfId="3" applyNumberFormat="1" applyFont="1" applyAlignment="1">
      <alignment horizontal="right" vertical="center" wrapText="1"/>
    </xf>
    <xf numFmtId="49" fontId="90" fillId="19" borderId="51" xfId="0" applyNumberFormat="1" applyFont="1" applyFill="1" applyBorder="1" applyAlignment="1">
      <alignment horizontal="left" vertical="center" wrapText="1"/>
    </xf>
    <xf numFmtId="4" fontId="68" fillId="11" borderId="68" xfId="0" applyNumberFormat="1" applyFont="1" applyFill="1" applyBorder="1" applyAlignment="1">
      <alignment horizontal="right" vertical="center" wrapText="1"/>
    </xf>
    <xf numFmtId="0" fontId="68" fillId="11" borderId="68" xfId="0" applyFont="1" applyFill="1" applyBorder="1" applyAlignment="1">
      <alignment horizontal="right" vertical="center" wrapText="1"/>
    </xf>
    <xf numFmtId="4" fontId="68" fillId="11" borderId="51" xfId="0" applyNumberFormat="1" applyFont="1" applyFill="1" applyBorder="1" applyAlignment="1">
      <alignment horizontal="right" vertical="center" wrapText="1"/>
    </xf>
    <xf numFmtId="0" fontId="68" fillId="11" borderId="51" xfId="0" applyFont="1" applyFill="1" applyBorder="1" applyAlignment="1">
      <alignment horizontal="right" vertical="center" wrapText="1"/>
    </xf>
    <xf numFmtId="0" fontId="62" fillId="0" borderId="51" xfId="0" applyFont="1" applyBorder="1" applyAlignment="1">
      <alignment horizontal="right" vertical="center"/>
    </xf>
    <xf numFmtId="4" fontId="68" fillId="4" borderId="51" xfId="0" applyNumberFormat="1" applyFont="1" applyFill="1" applyBorder="1" applyAlignment="1">
      <alignment horizontal="right" vertical="center" wrapText="1"/>
    </xf>
    <xf numFmtId="0" fontId="68" fillId="4" borderId="51" xfId="0" applyFont="1" applyFill="1" applyBorder="1" applyAlignment="1">
      <alignment horizontal="right" vertical="center" wrapText="1"/>
    </xf>
    <xf numFmtId="0" fontId="69" fillId="4" borderId="51" xfId="0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/>
    </xf>
    <xf numFmtId="3" fontId="93" fillId="0" borderId="0" xfId="6" applyNumberFormat="1" applyFont="1" applyAlignment="1">
      <alignment horizontal="right" vertical="center"/>
    </xf>
    <xf numFmtId="3" fontId="94" fillId="0" borderId="5" xfId="6" applyNumberFormat="1" applyFont="1" applyBorder="1" applyAlignment="1">
      <alignment horizontal="right" vertical="center" wrapText="1"/>
    </xf>
    <xf numFmtId="3" fontId="17" fillId="0" borderId="4" xfId="3" applyNumberFormat="1" applyFont="1" applyBorder="1"/>
    <xf numFmtId="176" fontId="0" fillId="0" borderId="0" xfId="0" applyNumberFormat="1"/>
    <xf numFmtId="14" fontId="82" fillId="11" borderId="63" xfId="0" applyNumberFormat="1" applyFont="1" applyFill="1" applyBorder="1" applyAlignment="1">
      <alignment horizontal="left" vertical="center" wrapText="1"/>
    </xf>
    <xf numFmtId="49" fontId="82" fillId="15" borderId="65" xfId="0" applyNumberFormat="1" applyFont="1" applyFill="1" applyBorder="1" applyAlignment="1">
      <alignment horizontal="left" vertical="center" wrapText="1"/>
    </xf>
    <xf numFmtId="49" fontId="82" fillId="0" borderId="73" xfId="0" applyNumberFormat="1" applyFont="1" applyBorder="1" applyAlignment="1">
      <alignment horizontal="left" vertical="center" wrapText="1"/>
    </xf>
    <xf numFmtId="172" fontId="96" fillId="15" borderId="65" xfId="0" applyNumberFormat="1" applyFont="1" applyFill="1" applyBorder="1" applyAlignment="1">
      <alignment horizontal="left" vertical="center" wrapText="1"/>
    </xf>
    <xf numFmtId="172" fontId="97" fillId="14" borderId="71" xfId="0" applyNumberFormat="1" applyFont="1" applyFill="1" applyBorder="1" applyAlignment="1">
      <alignment horizontal="right" vertical="center" wrapText="1"/>
    </xf>
    <xf numFmtId="177" fontId="17" fillId="21" borderId="0" xfId="3" applyNumberFormat="1" applyFont="1" applyFill="1" applyAlignment="1">
      <alignment horizontal="right" wrapText="1"/>
    </xf>
    <xf numFmtId="4" fontId="60" fillId="14" borderId="51" xfId="0" applyNumberFormat="1" applyFont="1" applyFill="1" applyBorder="1" applyAlignment="1">
      <alignment horizontal="right" vertical="center" wrapText="1"/>
    </xf>
    <xf numFmtId="0" fontId="60" fillId="14" borderId="51" xfId="0" applyFont="1" applyFill="1" applyBorder="1" applyAlignment="1">
      <alignment horizontal="right" vertical="center" wrapText="1"/>
    </xf>
    <xf numFmtId="0" fontId="69" fillId="14" borderId="51" xfId="0" applyFont="1" applyFill="1" applyBorder="1" applyAlignment="1">
      <alignment horizontal="right" vertical="center" wrapText="1"/>
    </xf>
    <xf numFmtId="174" fontId="32" fillId="3" borderId="0" xfId="3" applyNumberFormat="1" applyFont="1" applyFill="1" applyAlignment="1">
      <alignment horizontal="right" vertical="center" wrapText="1"/>
    </xf>
    <xf numFmtId="174" fontId="76" fillId="0" borderId="0" xfId="0" applyNumberFormat="1" applyFont="1" applyAlignment="1">
      <alignment horizontal="right" vertical="center" wrapText="1"/>
    </xf>
    <xf numFmtId="174" fontId="31" fillId="3" borderId="11" xfId="3" applyNumberFormat="1" applyFont="1" applyFill="1" applyBorder="1" applyAlignment="1">
      <alignment horizontal="right" vertical="center" wrapText="1"/>
    </xf>
    <xf numFmtId="174" fontId="32" fillId="3" borderId="11" xfId="3" applyNumberFormat="1" applyFont="1" applyFill="1" applyBorder="1" applyAlignment="1">
      <alignment horizontal="right" vertical="center" wrapText="1"/>
    </xf>
    <xf numFmtId="174" fontId="31" fillId="3" borderId="5" xfId="3" applyNumberFormat="1" applyFont="1" applyFill="1" applyBorder="1" applyAlignment="1">
      <alignment horizontal="right" vertical="center" wrapText="1"/>
    </xf>
    <xf numFmtId="174" fontId="22" fillId="3" borderId="0" xfId="3" applyNumberFormat="1" applyFont="1" applyFill="1" applyAlignment="1">
      <alignment horizontal="right" vertical="center" wrapText="1"/>
    </xf>
    <xf numFmtId="174" fontId="31" fillId="0" borderId="78" xfId="3" applyNumberFormat="1" applyFont="1" applyBorder="1" applyAlignment="1">
      <alignment horizontal="right" vertical="center" wrapText="1"/>
    </xf>
    <xf numFmtId="174" fontId="31" fillId="3" borderId="13" xfId="3" applyNumberFormat="1" applyFont="1" applyFill="1" applyBorder="1" applyAlignment="1">
      <alignment horizontal="right" vertical="center" wrapText="1"/>
    </xf>
    <xf numFmtId="174" fontId="26" fillId="3" borderId="13" xfId="3" applyNumberFormat="1" applyFont="1" applyFill="1" applyBorder="1" applyAlignment="1">
      <alignment horizontal="right" vertical="center" wrapText="1"/>
    </xf>
    <xf numFmtId="3" fontId="10" fillId="0" borderId="0" xfId="6" applyNumberFormat="1" applyFont="1" applyAlignment="1">
      <alignment horizontal="right" vertical="center" wrapText="1"/>
    </xf>
    <xf numFmtId="3" fontId="93" fillId="0" borderId="0" xfId="6" applyNumberFormat="1" applyFont="1" applyAlignment="1">
      <alignment horizontal="right" vertical="center" wrapText="1"/>
    </xf>
    <xf numFmtId="166" fontId="32" fillId="3" borderId="0" xfId="11" applyNumberFormat="1" applyFont="1" applyFill="1"/>
    <xf numFmtId="166" fontId="32" fillId="13" borderId="0" xfId="11" applyNumberFormat="1" applyFont="1" applyFill="1"/>
    <xf numFmtId="166" fontId="19" fillId="3" borderId="0" xfId="11" applyNumberFormat="1" applyFont="1" applyFill="1"/>
    <xf numFmtId="166" fontId="19" fillId="13" borderId="0" xfId="11" applyNumberFormat="1" applyFont="1" applyFill="1"/>
    <xf numFmtId="0" fontId="32" fillId="3" borderId="0" xfId="11" applyFont="1" applyFill="1" applyAlignment="1">
      <alignment wrapText="1"/>
    </xf>
    <xf numFmtId="166" fontId="32" fillId="13" borderId="4" xfId="11" applyNumberFormat="1" applyFont="1" applyFill="1" applyBorder="1" applyAlignment="1">
      <alignment horizontal="right" vertical="center" wrapText="1"/>
    </xf>
    <xf numFmtId="166" fontId="31" fillId="0" borderId="5" xfId="11" applyNumberFormat="1" applyFont="1" applyBorder="1" applyAlignment="1">
      <alignment vertical="center" wrapText="1"/>
    </xf>
    <xf numFmtId="0" fontId="22" fillId="3" borderId="0" xfId="11" applyFont="1" applyFill="1" applyAlignment="1">
      <alignment wrapText="1"/>
    </xf>
    <xf numFmtId="0" fontId="13" fillId="3" borderId="0" xfId="11" applyFont="1" applyFill="1" applyAlignment="1">
      <alignment wrapText="1"/>
    </xf>
    <xf numFmtId="172" fontId="84" fillId="14" borderId="74" xfId="0" applyNumberFormat="1" applyFont="1" applyFill="1" applyBorder="1" applyAlignment="1">
      <alignment horizontal="right" vertical="center" wrapText="1"/>
    </xf>
    <xf numFmtId="172" fontId="84" fillId="0" borderId="63" xfId="0" applyNumberFormat="1" applyFont="1" applyBorder="1" applyAlignment="1">
      <alignment horizontal="right" vertical="center" wrapText="1"/>
    </xf>
    <xf numFmtId="172" fontId="84" fillId="11" borderId="63" xfId="0" applyNumberFormat="1" applyFont="1" applyFill="1" applyBorder="1" applyAlignment="1">
      <alignment vertical="center" wrapText="1"/>
    </xf>
    <xf numFmtId="172" fontId="84" fillId="11" borderId="66" xfId="0" applyNumberFormat="1" applyFont="1" applyFill="1" applyBorder="1" applyAlignment="1">
      <alignment vertical="center" wrapText="1"/>
    </xf>
    <xf numFmtId="172" fontId="83" fillId="14" borderId="67" xfId="0" applyNumberFormat="1" applyFont="1" applyFill="1" applyBorder="1" applyAlignment="1">
      <alignment vertical="center" wrapText="1"/>
    </xf>
    <xf numFmtId="172" fontId="84" fillId="0" borderId="63" xfId="0" applyNumberFormat="1" applyFont="1" applyBorder="1" applyAlignment="1">
      <alignment vertical="center" wrapText="1"/>
    </xf>
    <xf numFmtId="172" fontId="84" fillId="0" borderId="66" xfId="0" applyNumberFormat="1" applyFont="1" applyBorder="1" applyAlignment="1">
      <alignment vertical="center" wrapText="1"/>
    </xf>
    <xf numFmtId="177" fontId="32" fillId="0" borderId="0" xfId="3" applyNumberFormat="1" applyFont="1" applyAlignment="1">
      <alignment horizontal="right" wrapText="1"/>
    </xf>
    <xf numFmtId="177" fontId="32" fillId="0" borderId="50" xfId="3" applyNumberFormat="1" applyFont="1" applyBorder="1" applyAlignment="1">
      <alignment horizontal="right" wrapText="1"/>
    </xf>
    <xf numFmtId="177" fontId="13" fillId="0" borderId="50" xfId="3" applyNumberFormat="1" applyFont="1" applyBorder="1" applyAlignment="1">
      <alignment horizontal="right" wrapText="1"/>
    </xf>
    <xf numFmtId="177" fontId="32" fillId="0" borderId="68" xfId="3" applyNumberFormat="1" applyFont="1" applyBorder="1" applyAlignment="1">
      <alignment horizontal="right" wrapText="1"/>
    </xf>
    <xf numFmtId="177" fontId="31" fillId="0" borderId="0" xfId="3" applyNumberFormat="1" applyFont="1" applyAlignment="1">
      <alignment horizontal="right" wrapText="1"/>
    </xf>
    <xf numFmtId="177" fontId="32" fillId="0" borderId="79" xfId="3" applyNumberFormat="1" applyFont="1" applyBorder="1" applyAlignment="1">
      <alignment horizontal="right" wrapText="1"/>
    </xf>
    <xf numFmtId="177" fontId="31" fillId="0" borderId="79" xfId="3" applyNumberFormat="1" applyFont="1" applyBorder="1" applyAlignment="1">
      <alignment horizontal="right" wrapText="1"/>
    </xf>
    <xf numFmtId="177" fontId="32" fillId="0" borderId="49" xfId="3" applyNumberFormat="1" applyFont="1" applyBorder="1" applyAlignment="1">
      <alignment horizontal="right" wrapText="1"/>
    </xf>
    <xf numFmtId="177" fontId="13" fillId="0" borderId="52" xfId="3" applyNumberFormat="1" applyFont="1" applyBorder="1" applyAlignment="1">
      <alignment horizontal="right" wrapText="1"/>
    </xf>
    <xf numFmtId="177" fontId="17" fillId="0" borderId="51" xfId="3" applyNumberFormat="1" applyFont="1" applyBorder="1" applyAlignment="1">
      <alignment horizontal="right" wrapText="1"/>
    </xf>
    <xf numFmtId="177" fontId="32" fillId="0" borderId="51" xfId="3" applyNumberFormat="1" applyFont="1" applyBorder="1" applyAlignment="1">
      <alignment horizontal="right" wrapText="1"/>
    </xf>
    <xf numFmtId="177" fontId="13" fillId="0" borderId="49" xfId="3" applyNumberFormat="1" applyFont="1" applyBorder="1" applyAlignment="1">
      <alignment horizontal="right" wrapText="1"/>
    </xf>
    <xf numFmtId="177" fontId="13" fillId="0" borderId="80" xfId="3" applyNumberFormat="1" applyFont="1" applyBorder="1" applyAlignment="1">
      <alignment horizontal="right" wrapText="1"/>
    </xf>
    <xf numFmtId="177" fontId="31" fillId="0" borderId="51" xfId="3" applyNumberFormat="1" applyFont="1" applyBorder="1" applyAlignment="1">
      <alignment horizontal="right" wrapText="1"/>
    </xf>
    <xf numFmtId="177" fontId="0" fillId="0" borderId="50" xfId="0" applyNumberFormat="1" applyBorder="1" applyAlignment="1">
      <alignment horizontal="right" wrapText="1"/>
    </xf>
    <xf numFmtId="177" fontId="48" fillId="0" borderId="50" xfId="0" applyNumberFormat="1" applyFont="1" applyBorder="1" applyAlignment="1">
      <alignment horizontal="right" vertical="center" wrapText="1"/>
    </xf>
    <xf numFmtId="177" fontId="13" fillId="0" borderId="0" xfId="3" applyNumberFormat="1" applyFont="1" applyAlignment="1">
      <alignment horizontal="right" wrapText="1"/>
    </xf>
    <xf numFmtId="177" fontId="17" fillId="0" borderId="0" xfId="3" applyNumberFormat="1" applyFont="1" applyAlignment="1">
      <alignment horizontal="right" wrapText="1"/>
    </xf>
    <xf numFmtId="169" fontId="32" fillId="0" borderId="0" xfId="14" applyNumberFormat="1" applyFont="1" applyFill="1" applyAlignment="1">
      <alignment horizontal="right" wrapText="1"/>
    </xf>
    <xf numFmtId="177" fontId="32" fillId="0" borderId="51" xfId="14" applyNumberFormat="1" applyFont="1" applyFill="1" applyBorder="1" applyAlignment="1">
      <alignment horizontal="right" vertical="center" wrapText="1"/>
    </xf>
    <xf numFmtId="174" fontId="34" fillId="3" borderId="0" xfId="3" applyNumberFormat="1" applyFont="1" applyFill="1"/>
    <xf numFmtId="174" fontId="0" fillId="0" borderId="0" xfId="0" applyNumberFormat="1"/>
    <xf numFmtId="174" fontId="31" fillId="3" borderId="78" xfId="3" applyNumberFormat="1" applyFont="1" applyFill="1" applyBorder="1"/>
    <xf numFmtId="174" fontId="32" fillId="3" borderId="0" xfId="3" applyNumberFormat="1" applyFont="1" applyFill="1"/>
    <xf numFmtId="174" fontId="32" fillId="3" borderId="78" xfId="3" applyNumberFormat="1" applyFont="1" applyFill="1" applyBorder="1"/>
    <xf numFmtId="14" fontId="90" fillId="11" borderId="51" xfId="0" applyNumberFormat="1" applyFont="1" applyFill="1" applyBorder="1" applyAlignment="1">
      <alignment horizontal="left" vertical="center" wrapText="1"/>
    </xf>
    <xf numFmtId="14" fontId="90" fillId="19" borderId="51" xfId="0" applyNumberFormat="1" applyFont="1" applyFill="1" applyBorder="1" applyAlignment="1">
      <alignment horizontal="left" vertical="center" wrapText="1"/>
    </xf>
    <xf numFmtId="14" fontId="90" fillId="0" borderId="51" xfId="0" applyNumberFormat="1" applyFont="1" applyBorder="1" applyAlignment="1">
      <alignment horizontal="left" vertical="center" wrapText="1"/>
    </xf>
    <xf numFmtId="0" fontId="45" fillId="22" borderId="2" xfId="0" applyFont="1" applyFill="1" applyBorder="1" applyAlignment="1">
      <alignment horizontal="right" vertical="center" wrapText="1"/>
    </xf>
    <xf numFmtId="3" fontId="98" fillId="15" borderId="0" xfId="0" applyNumberFormat="1" applyFont="1" applyFill="1" applyAlignment="1">
      <alignment horizontal="right" vertical="center" wrapText="1"/>
    </xf>
    <xf numFmtId="3" fontId="100" fillId="15" borderId="20" xfId="0" applyNumberFormat="1" applyFont="1" applyFill="1" applyBorder="1" applyAlignment="1">
      <alignment horizontal="right" vertical="center" wrapText="1"/>
    </xf>
    <xf numFmtId="3" fontId="26" fillId="13" borderId="4" xfId="3" applyNumberFormat="1" applyFont="1" applyFill="1" applyBorder="1" applyAlignment="1">
      <alignment horizontal="right"/>
    </xf>
    <xf numFmtId="4" fontId="68" fillId="0" borderId="68" xfId="0" applyNumberFormat="1" applyFont="1" applyBorder="1" applyAlignment="1">
      <alignment horizontal="right" vertical="center" wrapText="1"/>
    </xf>
    <xf numFmtId="0" fontId="68" fillId="0" borderId="68" xfId="0" applyFont="1" applyBorder="1" applyAlignment="1">
      <alignment horizontal="right" vertical="center" wrapText="1"/>
    </xf>
    <xf numFmtId="0" fontId="69" fillId="0" borderId="51" xfId="0" applyFont="1" applyBorder="1" applyAlignment="1">
      <alignment horizontal="right" vertical="center" wrapText="1"/>
    </xf>
    <xf numFmtId="3" fontId="26" fillId="0" borderId="4" xfId="3" applyNumberFormat="1" applyFont="1" applyBorder="1" applyAlignment="1">
      <alignment horizontal="right"/>
    </xf>
    <xf numFmtId="3" fontId="98" fillId="0" borderId="0" xfId="0" applyNumberFormat="1" applyFont="1" applyAlignment="1">
      <alignment horizontal="right" vertical="center" wrapText="1"/>
    </xf>
    <xf numFmtId="3" fontId="101" fillId="0" borderId="0" xfId="0" applyNumberFormat="1" applyFont="1" applyAlignment="1">
      <alignment horizontal="right" vertical="center" wrapText="1"/>
    </xf>
    <xf numFmtId="0" fontId="98" fillId="0" borderId="0" xfId="0" applyFont="1" applyAlignment="1">
      <alignment horizontal="right" vertical="center" wrapText="1"/>
    </xf>
    <xf numFmtId="3" fontId="100" fillId="0" borderId="20" xfId="0" applyNumberFormat="1" applyFont="1" applyBorder="1" applyAlignment="1">
      <alignment horizontal="right" vertical="center" wrapText="1"/>
    </xf>
    <xf numFmtId="177" fontId="32" fillId="0" borderId="76" xfId="3" applyNumberFormat="1" applyFont="1" applyBorder="1" applyAlignment="1">
      <alignment horizontal="right" wrapText="1"/>
    </xf>
    <xf numFmtId="177" fontId="31" fillId="0" borderId="68" xfId="3" applyNumberFormat="1" applyFont="1" applyBorder="1" applyAlignment="1">
      <alignment horizontal="right" wrapText="1"/>
    </xf>
    <xf numFmtId="177" fontId="32" fillId="0" borderId="82" xfId="3" applyNumberFormat="1" applyFont="1" applyBorder="1" applyAlignment="1">
      <alignment horizontal="right" wrapText="1"/>
    </xf>
    <xf numFmtId="177" fontId="32" fillId="0" borderId="81" xfId="3" applyNumberFormat="1" applyFont="1" applyBorder="1" applyAlignment="1">
      <alignment horizontal="right" wrapText="1"/>
    </xf>
    <xf numFmtId="177" fontId="13" fillId="0" borderId="51" xfId="3" applyNumberFormat="1" applyFont="1" applyBorder="1" applyAlignment="1">
      <alignment horizontal="right" wrapText="1"/>
    </xf>
    <xf numFmtId="177" fontId="17" fillId="0" borderId="63" xfId="3" applyNumberFormat="1" applyFont="1" applyBorder="1" applyAlignment="1">
      <alignment horizontal="right" wrapText="1"/>
    </xf>
    <xf numFmtId="177" fontId="32" fillId="0" borderId="52" xfId="3" applyNumberFormat="1" applyFont="1" applyBorder="1" applyAlignment="1">
      <alignment horizontal="right" wrapText="1"/>
    </xf>
    <xf numFmtId="177" fontId="31" fillId="0" borderId="83" xfId="3" applyNumberFormat="1" applyFont="1" applyBorder="1" applyAlignment="1">
      <alignment horizontal="right" wrapText="1"/>
    </xf>
    <xf numFmtId="177" fontId="13" fillId="0" borderId="84" xfId="3" applyNumberFormat="1" applyFont="1" applyBorder="1" applyAlignment="1">
      <alignment horizontal="right" wrapText="1"/>
    </xf>
    <xf numFmtId="177" fontId="13" fillId="0" borderId="83" xfId="3" applyNumberFormat="1" applyFont="1" applyBorder="1" applyAlignment="1">
      <alignment horizontal="right" wrapText="1"/>
    </xf>
    <xf numFmtId="177" fontId="31" fillId="0" borderId="63" xfId="3" applyNumberFormat="1" applyFont="1" applyBorder="1" applyAlignment="1">
      <alignment horizontal="right" wrapText="1"/>
    </xf>
    <xf numFmtId="177" fontId="98" fillId="0" borderId="50" xfId="0" applyNumberFormat="1" applyFont="1" applyBorder="1" applyAlignment="1">
      <alignment horizontal="right" vertical="center" wrapText="1"/>
    </xf>
    <xf numFmtId="165" fontId="31" fillId="0" borderId="0" xfId="14" applyFont="1" applyFill="1" applyBorder="1" applyAlignment="1">
      <alignment horizontal="right" vertical="center" wrapText="1"/>
    </xf>
    <xf numFmtId="174" fontId="32" fillId="0" borderId="0" xfId="3" applyNumberFormat="1" applyFont="1"/>
    <xf numFmtId="174" fontId="34" fillId="0" borderId="0" xfId="3" applyNumberFormat="1" applyFont="1"/>
    <xf numFmtId="174" fontId="31" fillId="0" borderId="78" xfId="3" applyNumberFormat="1" applyFont="1" applyBorder="1"/>
    <xf numFmtId="174" fontId="32" fillId="0" borderId="0" xfId="3" applyNumberFormat="1" applyFont="1" applyAlignment="1">
      <alignment horizontal="right"/>
    </xf>
    <xf numFmtId="174" fontId="32" fillId="0" borderId="78" xfId="3" applyNumberFormat="1" applyFont="1" applyBorder="1"/>
    <xf numFmtId="174" fontId="26" fillId="0" borderId="13" xfId="3" applyNumberFormat="1" applyFont="1" applyBorder="1" applyAlignment="1">
      <alignment horizontal="right" vertical="center" wrapText="1"/>
    </xf>
    <xf numFmtId="0" fontId="47" fillId="8" borderId="0" xfId="1" applyFont="1" applyFill="1" applyAlignment="1">
      <alignment horizontal="right" vertical="center" wrapText="1"/>
    </xf>
    <xf numFmtId="177" fontId="32" fillId="10" borderId="0" xfId="3" applyNumberFormat="1" applyFont="1" applyFill="1" applyAlignment="1">
      <alignment horizontal="right" wrapText="1"/>
    </xf>
    <xf numFmtId="177" fontId="32" fillId="10" borderId="50" xfId="3" applyNumberFormat="1" applyFont="1" applyFill="1" applyBorder="1" applyAlignment="1">
      <alignment horizontal="right" wrapText="1"/>
    </xf>
    <xf numFmtId="177" fontId="13" fillId="10" borderId="50" xfId="3" applyNumberFormat="1" applyFont="1" applyFill="1" applyBorder="1" applyAlignment="1">
      <alignment horizontal="right" wrapText="1"/>
    </xf>
    <xf numFmtId="177" fontId="32" fillId="10" borderId="68" xfId="3" applyNumberFormat="1" applyFont="1" applyFill="1" applyBorder="1" applyAlignment="1">
      <alignment horizontal="right" wrapText="1"/>
    </xf>
    <xf numFmtId="177" fontId="31" fillId="10" borderId="0" xfId="3" applyNumberFormat="1" applyFont="1" applyFill="1" applyAlignment="1">
      <alignment horizontal="right" wrapText="1"/>
    </xf>
    <xf numFmtId="177" fontId="32" fillId="10" borderId="79" xfId="3" applyNumberFormat="1" applyFont="1" applyFill="1" applyBorder="1" applyAlignment="1">
      <alignment horizontal="right" wrapText="1"/>
    </xf>
    <xf numFmtId="177" fontId="31" fillId="10" borderId="79" xfId="3" applyNumberFormat="1" applyFont="1" applyFill="1" applyBorder="1" applyAlignment="1">
      <alignment horizontal="right" wrapText="1"/>
    </xf>
    <xf numFmtId="177" fontId="32" fillId="10" borderId="49" xfId="3" applyNumberFormat="1" applyFont="1" applyFill="1" applyBorder="1" applyAlignment="1">
      <alignment horizontal="right" wrapText="1"/>
    </xf>
    <xf numFmtId="177" fontId="13" fillId="10" borderId="52" xfId="3" applyNumberFormat="1" applyFont="1" applyFill="1" applyBorder="1" applyAlignment="1">
      <alignment horizontal="right" wrapText="1"/>
    </xf>
    <xf numFmtId="177" fontId="17" fillId="10" borderId="51" xfId="3" applyNumberFormat="1" applyFont="1" applyFill="1" applyBorder="1" applyAlignment="1">
      <alignment horizontal="right" wrapText="1"/>
    </xf>
    <xf numFmtId="177" fontId="32" fillId="10" borderId="51" xfId="3" applyNumberFormat="1" applyFont="1" applyFill="1" applyBorder="1" applyAlignment="1">
      <alignment horizontal="right" wrapText="1"/>
    </xf>
    <xf numFmtId="177" fontId="13" fillId="10" borderId="49" xfId="3" applyNumberFormat="1" applyFont="1" applyFill="1" applyBorder="1" applyAlignment="1">
      <alignment horizontal="right" wrapText="1"/>
    </xf>
    <xf numFmtId="177" fontId="13" fillId="10" borderId="80" xfId="3" applyNumberFormat="1" applyFont="1" applyFill="1" applyBorder="1" applyAlignment="1">
      <alignment horizontal="right" wrapText="1"/>
    </xf>
    <xf numFmtId="177" fontId="31" fillId="10" borderId="51" xfId="3" applyNumberFormat="1" applyFont="1" applyFill="1" applyBorder="1" applyAlignment="1">
      <alignment horizontal="right" wrapText="1"/>
    </xf>
    <xf numFmtId="177" fontId="0" fillId="10" borderId="50" xfId="0" applyNumberFormat="1" applyFill="1" applyBorder="1" applyAlignment="1">
      <alignment horizontal="right" wrapText="1"/>
    </xf>
    <xf numFmtId="177" fontId="48" fillId="10" borderId="50" xfId="0" applyNumberFormat="1" applyFont="1" applyFill="1" applyBorder="1" applyAlignment="1">
      <alignment horizontal="right" vertical="center" wrapText="1"/>
    </xf>
    <xf numFmtId="177" fontId="13" fillId="10" borderId="0" xfId="3" applyNumberFormat="1" applyFont="1" applyFill="1" applyAlignment="1">
      <alignment horizontal="right" wrapText="1"/>
    </xf>
    <xf numFmtId="169" fontId="32" fillId="10" borderId="0" xfId="14" applyNumberFormat="1" applyFont="1" applyFill="1" applyBorder="1" applyAlignment="1">
      <alignment horizontal="right" vertical="center" wrapText="1"/>
    </xf>
    <xf numFmtId="177" fontId="13" fillId="10" borderId="50" xfId="3" applyNumberFormat="1" applyFont="1" applyFill="1" applyBorder="1" applyAlignment="1">
      <alignment horizontal="right" vertical="center" wrapText="1"/>
    </xf>
    <xf numFmtId="177" fontId="13" fillId="0" borderId="50" xfId="3" applyNumberFormat="1" applyFont="1" applyBorder="1" applyAlignment="1">
      <alignment horizontal="right" vertical="center" wrapText="1"/>
    </xf>
    <xf numFmtId="0" fontId="47" fillId="12" borderId="0" xfId="0" applyFont="1" applyFill="1" applyAlignment="1">
      <alignment horizontal="right"/>
    </xf>
    <xf numFmtId="174" fontId="32" fillId="10" borderId="0" xfId="3" applyNumberFormat="1" applyFont="1" applyFill="1" applyAlignment="1">
      <alignment horizontal="right" vertical="center" wrapText="1"/>
    </xf>
    <xf numFmtId="3" fontId="8" fillId="0" borderId="0" xfId="6" applyNumberFormat="1" applyFont="1" applyAlignment="1">
      <alignment horizontal="right" vertical="center" wrapText="1"/>
    </xf>
    <xf numFmtId="3" fontId="102" fillId="0" borderId="0" xfId="6" applyNumberFormat="1" applyFont="1" applyAlignment="1">
      <alignment horizontal="right" vertical="center" wrapText="1"/>
    </xf>
    <xf numFmtId="3" fontId="7" fillId="3" borderId="0" xfId="3" applyNumberFormat="1" applyFill="1"/>
    <xf numFmtId="3" fontId="26" fillId="0" borderId="4" xfId="3" applyNumberFormat="1" applyFont="1" applyBorder="1"/>
    <xf numFmtId="3" fontId="19" fillId="11" borderId="0" xfId="3" applyNumberFormat="1" applyFont="1" applyFill="1"/>
    <xf numFmtId="3" fontId="38" fillId="0" borderId="0" xfId="3" applyNumberFormat="1" applyFont="1"/>
    <xf numFmtId="3" fontId="38" fillId="3" borderId="0" xfId="3" applyNumberFormat="1" applyFont="1" applyFill="1"/>
    <xf numFmtId="177" fontId="32" fillId="2" borderId="0" xfId="3" applyNumberFormat="1" applyFont="1" applyFill="1" applyAlignment="1">
      <alignment horizontal="right" wrapText="1"/>
    </xf>
    <xf numFmtId="177" fontId="32" fillId="2" borderId="50" xfId="3" applyNumberFormat="1" applyFont="1" applyFill="1" applyBorder="1" applyAlignment="1">
      <alignment horizontal="right" wrapText="1"/>
    </xf>
    <xf numFmtId="177" fontId="13" fillId="2" borderId="50" xfId="3" applyNumberFormat="1" applyFont="1" applyFill="1" applyBorder="1" applyAlignment="1">
      <alignment horizontal="right" wrapText="1"/>
    </xf>
    <xf numFmtId="177" fontId="32" fillId="2" borderId="68" xfId="3" applyNumberFormat="1" applyFont="1" applyFill="1" applyBorder="1" applyAlignment="1">
      <alignment horizontal="right" wrapText="1"/>
    </xf>
    <xf numFmtId="177" fontId="31" fillId="2" borderId="0" xfId="3" applyNumberFormat="1" applyFont="1" applyFill="1" applyAlignment="1">
      <alignment horizontal="right" wrapText="1"/>
    </xf>
    <xf numFmtId="177" fontId="32" fillId="2" borderId="79" xfId="3" applyNumberFormat="1" applyFont="1" applyFill="1" applyBorder="1" applyAlignment="1">
      <alignment horizontal="right" wrapText="1"/>
    </xf>
    <xf numFmtId="177" fontId="31" fillId="2" borderId="79" xfId="3" applyNumberFormat="1" applyFont="1" applyFill="1" applyBorder="1" applyAlignment="1">
      <alignment horizontal="right" wrapText="1"/>
    </xf>
    <xf numFmtId="177" fontId="32" fillId="2" borderId="49" xfId="3" applyNumberFormat="1" applyFont="1" applyFill="1" applyBorder="1" applyAlignment="1">
      <alignment horizontal="right" wrapText="1"/>
    </xf>
    <xf numFmtId="177" fontId="13" fillId="2" borderId="52" xfId="3" applyNumberFormat="1" applyFont="1" applyFill="1" applyBorder="1" applyAlignment="1">
      <alignment horizontal="right" wrapText="1"/>
    </xf>
    <xf numFmtId="177" fontId="17" fillId="2" borderId="51" xfId="3" applyNumberFormat="1" applyFont="1" applyFill="1" applyBorder="1" applyAlignment="1">
      <alignment horizontal="right" wrapText="1"/>
    </xf>
    <xf numFmtId="177" fontId="32" fillId="2" borderId="51" xfId="3" applyNumberFormat="1" applyFont="1" applyFill="1" applyBorder="1" applyAlignment="1">
      <alignment horizontal="right" wrapText="1"/>
    </xf>
    <xf numFmtId="177" fontId="13" fillId="2" borderId="49" xfId="3" applyNumberFormat="1" applyFont="1" applyFill="1" applyBorder="1" applyAlignment="1">
      <alignment horizontal="right" wrapText="1"/>
    </xf>
    <xf numFmtId="177" fontId="13" fillId="2" borderId="80" xfId="3" applyNumberFormat="1" applyFont="1" applyFill="1" applyBorder="1" applyAlignment="1">
      <alignment horizontal="right" wrapText="1"/>
    </xf>
    <xf numFmtId="177" fontId="31" fillId="2" borderId="51" xfId="3" applyNumberFormat="1" applyFont="1" applyFill="1" applyBorder="1" applyAlignment="1">
      <alignment horizontal="right" wrapText="1"/>
    </xf>
    <xf numFmtId="177" fontId="0" fillId="2" borderId="50" xfId="0" applyNumberFormat="1" applyFill="1" applyBorder="1" applyAlignment="1">
      <alignment horizontal="right" wrapText="1"/>
    </xf>
    <xf numFmtId="177" fontId="48" fillId="2" borderId="50" xfId="0" applyNumberFormat="1" applyFont="1" applyFill="1" applyBorder="1" applyAlignment="1">
      <alignment horizontal="right" vertical="center" wrapText="1"/>
    </xf>
    <xf numFmtId="177" fontId="13" fillId="2" borderId="50" xfId="3" applyNumberFormat="1" applyFont="1" applyFill="1" applyBorder="1" applyAlignment="1">
      <alignment horizontal="right" vertical="center" wrapText="1"/>
    </xf>
    <xf numFmtId="177" fontId="13" fillId="2" borderId="0" xfId="3" applyNumberFormat="1" applyFont="1" applyFill="1" applyAlignment="1">
      <alignment horizontal="right" wrapText="1"/>
    </xf>
    <xf numFmtId="169" fontId="32" fillId="2" borderId="0" xfId="14" applyNumberFormat="1" applyFont="1" applyFill="1" applyBorder="1" applyAlignment="1">
      <alignment horizontal="right" vertical="center" wrapText="1"/>
    </xf>
    <xf numFmtId="177" fontId="17" fillId="2" borderId="0" xfId="3" applyNumberFormat="1" applyFont="1" applyFill="1" applyAlignment="1">
      <alignment horizontal="right" wrapText="1"/>
    </xf>
    <xf numFmtId="3" fontId="98" fillId="2" borderId="0" xfId="0" applyNumberFormat="1" applyFont="1" applyFill="1" applyAlignment="1">
      <alignment horizontal="right" vertical="center" wrapText="1"/>
    </xf>
    <xf numFmtId="3" fontId="101" fillId="2" borderId="0" xfId="0" applyNumberFormat="1" applyFont="1" applyFill="1" applyAlignment="1">
      <alignment horizontal="right" vertical="center" wrapText="1"/>
    </xf>
    <xf numFmtId="0" fontId="98" fillId="2" borderId="0" xfId="0" applyFont="1" applyFill="1" applyAlignment="1">
      <alignment horizontal="right" vertical="center" wrapText="1"/>
    </xf>
    <xf numFmtId="3" fontId="100" fillId="2" borderId="20" xfId="0" applyNumberFormat="1" applyFont="1" applyFill="1" applyBorder="1" applyAlignment="1">
      <alignment horizontal="right" vertical="center" wrapText="1"/>
    </xf>
    <xf numFmtId="3" fontId="26" fillId="5" borderId="4" xfId="3" applyNumberFormat="1" applyFont="1" applyFill="1" applyBorder="1" applyAlignment="1">
      <alignment horizontal="right"/>
    </xf>
    <xf numFmtId="3" fontId="19" fillId="2" borderId="0" xfId="3" applyNumberFormat="1" applyFont="1" applyFill="1"/>
    <xf numFmtId="3" fontId="17" fillId="2" borderId="4" xfId="3" applyNumberFormat="1" applyFont="1" applyFill="1" applyBorder="1"/>
    <xf numFmtId="3" fontId="100" fillId="11" borderId="20" xfId="0" applyNumberFormat="1" applyFont="1" applyFill="1" applyBorder="1" applyAlignment="1">
      <alignment horizontal="right" vertical="center" wrapText="1"/>
    </xf>
    <xf numFmtId="3" fontId="101" fillId="15" borderId="0" xfId="0" applyNumberFormat="1" applyFont="1" applyFill="1" applyAlignment="1">
      <alignment horizontal="right" vertical="center" wrapText="1"/>
    </xf>
    <xf numFmtId="0" fontId="103" fillId="3" borderId="0" xfId="3" applyFont="1" applyFill="1"/>
    <xf numFmtId="0" fontId="84" fillId="11" borderId="51" xfId="0" applyFont="1" applyFill="1" applyBorder="1" applyAlignment="1">
      <alignment horizontal="right" vertical="center" wrapText="1"/>
    </xf>
    <xf numFmtId="0" fontId="45" fillId="22" borderId="3" xfId="0" applyFont="1" applyFill="1" applyBorder="1" applyAlignment="1">
      <alignment horizontal="right" vertical="center" wrapText="1"/>
    </xf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2" borderId="0" xfId="0" applyFont="1" applyFill="1" applyAlignment="1">
      <alignment horizontal="center" vertical="center" wrapText="1"/>
    </xf>
    <xf numFmtId="0" fontId="46" fillId="12" borderId="3" xfId="0" applyFont="1" applyFill="1" applyBorder="1" applyAlignment="1">
      <alignment horizontal="center" vertical="center" wrapText="1"/>
    </xf>
    <xf numFmtId="0" fontId="47" fillId="8" borderId="0" xfId="1" applyFont="1" applyFill="1" applyAlignment="1">
      <alignment horizontal="right" vertical="center" wrapText="1"/>
    </xf>
    <xf numFmtId="0" fontId="47" fillId="8" borderId="3" xfId="1" applyFont="1" applyFill="1" applyBorder="1" applyAlignment="1">
      <alignment horizontal="right" vertical="center" wrapText="1"/>
    </xf>
    <xf numFmtId="0" fontId="47" fillId="12" borderId="0" xfId="1" applyFont="1" applyFill="1" applyAlignment="1">
      <alignment horizontal="right" vertical="center" wrapText="1"/>
    </xf>
    <xf numFmtId="0" fontId="47" fillId="12" borderId="3" xfId="1" applyFont="1" applyFill="1" applyBorder="1" applyAlignment="1">
      <alignment horizontal="right" vertical="center" wrapText="1"/>
    </xf>
    <xf numFmtId="0" fontId="47" fillId="12" borderId="0" xfId="1" applyFont="1" applyFill="1" applyAlignment="1">
      <alignment horizontal="center" vertical="center" wrapText="1"/>
    </xf>
    <xf numFmtId="0" fontId="47" fillId="12" borderId="3" xfId="1" applyFont="1" applyFill="1" applyBorder="1" applyAlignment="1">
      <alignment horizontal="center" vertical="center" wrapText="1"/>
    </xf>
    <xf numFmtId="0" fontId="46" fillId="8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0" fontId="45" fillId="12" borderId="0" xfId="1" applyFont="1" applyFill="1" applyAlignment="1">
      <alignment horizontal="right" vertical="center" wrapText="1"/>
    </xf>
    <xf numFmtId="0" fontId="45" fillId="12" borderId="3" xfId="1" applyFont="1" applyFill="1" applyBorder="1" applyAlignment="1">
      <alignment horizontal="right" vertical="center" wrapText="1"/>
    </xf>
    <xf numFmtId="0" fontId="63" fillId="14" borderId="0" xfId="0" applyFont="1" applyFill="1" applyAlignment="1">
      <alignment horizontal="center" vertical="center" wrapText="1"/>
    </xf>
    <xf numFmtId="0" fontId="83" fillId="14" borderId="0" xfId="0" applyFont="1" applyFill="1" applyAlignment="1">
      <alignment horizontal="right" vertical="center" wrapText="1"/>
    </xf>
    <xf numFmtId="0" fontId="83" fillId="14" borderId="0" xfId="0" applyFont="1" applyFill="1" applyAlignment="1">
      <alignment horizontal="center" vertical="center"/>
    </xf>
    <xf numFmtId="0" fontId="83" fillId="14" borderId="3" xfId="0" applyFont="1" applyFill="1" applyBorder="1" applyAlignment="1">
      <alignment horizontal="center" vertical="center"/>
    </xf>
    <xf numFmtId="0" fontId="83" fillId="14" borderId="0" xfId="0" applyFont="1" applyFill="1" applyAlignment="1">
      <alignment horizontal="center" vertical="center" wrapText="1"/>
    </xf>
    <xf numFmtId="0" fontId="83" fillId="14" borderId="68" xfId="0" applyFont="1" applyFill="1" applyBorder="1" applyAlignment="1">
      <alignment horizontal="center" vertical="center" wrapText="1"/>
    </xf>
    <xf numFmtId="0" fontId="83" fillId="14" borderId="1" xfId="0" applyFont="1" applyFill="1" applyBorder="1" applyAlignment="1">
      <alignment horizontal="right" vertical="center" wrapText="1"/>
    </xf>
    <xf numFmtId="0" fontId="88" fillId="18" borderId="0" xfId="4" applyFont="1" applyFill="1" applyAlignment="1">
      <alignment horizontal="center" vertical="center" wrapText="1"/>
    </xf>
    <xf numFmtId="0" fontId="89" fillId="18" borderId="0" xfId="4" applyFont="1" applyFill="1" applyAlignment="1">
      <alignment horizontal="center" vertical="center" wrapText="1"/>
    </xf>
    <xf numFmtId="0" fontId="89" fillId="18" borderId="68" xfId="4" applyFont="1" applyFill="1" applyBorder="1" applyAlignment="1">
      <alignment horizontal="center" vertical="center" wrapText="1"/>
    </xf>
    <xf numFmtId="0" fontId="89" fillId="18" borderId="77" xfId="4" applyFont="1" applyFill="1" applyBorder="1" applyAlignment="1">
      <alignment horizontal="center" vertical="center" wrapText="1"/>
    </xf>
    <xf numFmtId="0" fontId="60" fillId="14" borderId="0" xfId="4" applyFont="1" applyFill="1" applyAlignment="1">
      <alignment horizontal="right" vertical="center" wrapText="1"/>
    </xf>
    <xf numFmtId="4" fontId="89" fillId="18" borderId="0" xfId="4" applyNumberFormat="1" applyFont="1" applyFill="1" applyAlignment="1">
      <alignment horizontal="center" vertical="center" wrapText="1"/>
    </xf>
    <xf numFmtId="4" fontId="89" fillId="18" borderId="68" xfId="4" applyNumberFormat="1" applyFont="1" applyFill="1" applyBorder="1" applyAlignment="1">
      <alignment horizontal="center" vertical="center" wrapText="1"/>
    </xf>
    <xf numFmtId="0" fontId="60" fillId="14" borderId="0" xfId="0" applyFont="1" applyFill="1" applyAlignment="1">
      <alignment horizontal="center" vertical="center" wrapText="1"/>
    </xf>
    <xf numFmtId="0" fontId="83" fillId="14" borderId="3" xfId="0" applyFont="1" applyFill="1" applyBorder="1" applyAlignment="1">
      <alignment horizontal="center" vertical="center" wrapText="1"/>
    </xf>
    <xf numFmtId="172" fontId="84" fillId="11" borderId="63" xfId="0" applyNumberFormat="1" applyFont="1" applyFill="1" applyBorder="1" applyAlignment="1">
      <alignment horizontal="left" vertical="center" wrapText="1"/>
    </xf>
    <xf numFmtId="172" fontId="84" fillId="11" borderId="68" xfId="0" applyNumberFormat="1" applyFont="1" applyFill="1" applyBorder="1" applyAlignment="1">
      <alignment horizontal="left" vertical="center" wrapText="1"/>
    </xf>
    <xf numFmtId="172" fontId="84" fillId="11" borderId="63" xfId="0" applyNumberFormat="1" applyFont="1" applyFill="1" applyBorder="1" applyAlignment="1">
      <alignment horizontal="right" vertical="center" wrapText="1"/>
    </xf>
    <xf numFmtId="172" fontId="84" fillId="11" borderId="68" xfId="0" applyNumberFormat="1" applyFont="1" applyFill="1" applyBorder="1" applyAlignment="1">
      <alignment horizontal="right" vertical="center" wrapText="1"/>
    </xf>
    <xf numFmtId="172" fontId="83" fillId="14" borderId="67" xfId="0" applyNumberFormat="1" applyFont="1" applyFill="1" applyBorder="1" applyAlignment="1">
      <alignment horizontal="right" vertical="center" wrapText="1"/>
    </xf>
    <xf numFmtId="172" fontId="83" fillId="14" borderId="70" xfId="0" applyNumberFormat="1" applyFont="1" applyFill="1" applyBorder="1" applyAlignment="1">
      <alignment horizontal="right" vertical="center" wrapText="1"/>
    </xf>
    <xf numFmtId="172" fontId="84" fillId="0" borderId="63" xfId="0" applyNumberFormat="1" applyFont="1" applyBorder="1" applyAlignment="1">
      <alignment horizontal="right" vertical="center" wrapText="1"/>
    </xf>
    <xf numFmtId="172" fontId="84" fillId="0" borderId="68" xfId="0" applyNumberFormat="1" applyFont="1" applyBorder="1" applyAlignment="1">
      <alignment horizontal="right" vertical="center" wrapText="1"/>
    </xf>
    <xf numFmtId="172" fontId="84" fillId="0" borderId="66" xfId="0" applyNumberFormat="1" applyFont="1" applyBorder="1" applyAlignment="1">
      <alignment horizontal="right" vertical="center" wrapText="1"/>
    </xf>
    <xf numFmtId="172" fontId="84" fillId="0" borderId="69" xfId="0" applyNumberFormat="1" applyFont="1" applyBorder="1" applyAlignment="1">
      <alignment horizontal="right" vertical="center" wrapText="1"/>
    </xf>
    <xf numFmtId="0" fontId="60" fillId="14" borderId="0" xfId="0" applyFont="1" applyFill="1" applyAlignment="1">
      <alignment horizontal="right" vertical="center" wrapText="1"/>
    </xf>
    <xf numFmtId="0" fontId="60" fillId="14" borderId="3" xfId="0" applyFont="1" applyFill="1" applyBorder="1" applyAlignment="1">
      <alignment horizontal="right" vertical="center" wrapText="1"/>
    </xf>
    <xf numFmtId="172" fontId="84" fillId="11" borderId="66" xfId="0" applyNumberFormat="1" applyFont="1" applyFill="1" applyBorder="1" applyAlignment="1">
      <alignment horizontal="right" vertical="center" wrapText="1"/>
    </xf>
    <xf numFmtId="172" fontId="84" fillId="11" borderId="69" xfId="0" applyNumberFormat="1" applyFont="1" applyFill="1" applyBorder="1" applyAlignment="1">
      <alignment horizontal="right" vertical="center" wrapText="1"/>
    </xf>
    <xf numFmtId="0" fontId="60" fillId="14" borderId="1" xfId="0" applyFont="1" applyFill="1" applyBorder="1" applyAlignment="1">
      <alignment horizontal="center" vertical="center" wrapText="1"/>
    </xf>
    <xf numFmtId="172" fontId="84" fillId="0" borderId="63" xfId="0" applyNumberFormat="1" applyFont="1" applyBorder="1" applyAlignment="1">
      <alignment horizontal="left" vertical="center" wrapText="1"/>
    </xf>
    <xf numFmtId="172" fontId="84" fillId="0" borderId="68" xfId="0" applyNumberFormat="1" applyFont="1" applyBorder="1" applyAlignment="1">
      <alignment horizontal="lef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60" fillId="14" borderId="62" xfId="0" applyFont="1" applyFill="1" applyBorder="1" applyAlignment="1">
      <alignment horizontal="right" vertical="center" wrapText="1"/>
    </xf>
    <xf numFmtId="0" fontId="60" fillId="14" borderId="59" xfId="0" applyFont="1" applyFill="1" applyBorder="1" applyAlignment="1">
      <alignment horizontal="right" vertical="center" wrapText="1"/>
    </xf>
    <xf numFmtId="0" fontId="69" fillId="11" borderId="60" xfId="0" applyFont="1" applyFill="1" applyBorder="1" applyAlignment="1">
      <alignment horizontal="right" vertical="center" wrapText="1"/>
    </xf>
    <xf numFmtId="0" fontId="69" fillId="11" borderId="23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0" fillId="14" borderId="3" xfId="0" applyFont="1" applyFill="1" applyBorder="1" applyAlignment="1">
      <alignment horizontal="center" vertical="center" wrapText="1"/>
    </xf>
    <xf numFmtId="0" fontId="60" fillId="14" borderId="43" xfId="0" applyFont="1" applyFill="1" applyBorder="1" applyAlignment="1">
      <alignment horizontal="right" vertical="center" wrapText="1"/>
    </xf>
    <xf numFmtId="0" fontId="60" fillId="14" borderId="41" xfId="0" applyFont="1" applyFill="1" applyBorder="1" applyAlignment="1">
      <alignment horizontal="right" vertical="center" wrapText="1"/>
    </xf>
    <xf numFmtId="0" fontId="69" fillId="11" borderId="57" xfId="0" applyFont="1" applyFill="1" applyBorder="1" applyAlignment="1">
      <alignment horizontal="right" vertical="center" wrapText="1"/>
    </xf>
    <xf numFmtId="0" fontId="69" fillId="11" borderId="46" xfId="0" applyFont="1" applyFill="1" applyBorder="1" applyAlignment="1">
      <alignment horizontal="right" vertical="center" wrapText="1"/>
    </xf>
    <xf numFmtId="0" fontId="69" fillId="11" borderId="25" xfId="0" applyFont="1" applyFill="1" applyBorder="1" applyAlignment="1">
      <alignment horizontal="right" vertical="center" wrapText="1"/>
    </xf>
    <xf numFmtId="0" fontId="52" fillId="8" borderId="0" xfId="0" applyFont="1" applyFill="1" applyAlignment="1">
      <alignment horizontal="right" vertical="center" wrapText="1"/>
    </xf>
    <xf numFmtId="0" fontId="61" fillId="10" borderId="40" xfId="0" applyFont="1" applyFill="1" applyBorder="1" applyAlignment="1">
      <alignment horizontal="right" vertical="center" wrapText="1"/>
    </xf>
    <xf numFmtId="0" fontId="61" fillId="10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0" borderId="33" xfId="0" applyFont="1" applyFill="1" applyBorder="1" applyAlignment="1">
      <alignment horizontal="right" vertical="center" wrapText="1"/>
    </xf>
    <xf numFmtId="0" fontId="62" fillId="10" borderId="30" xfId="0" applyFont="1" applyFill="1" applyBorder="1" applyAlignment="1">
      <alignment horizontal="right" vertical="center" wrapText="1"/>
    </xf>
    <xf numFmtId="0" fontId="60" fillId="8" borderId="38" xfId="0" applyFont="1" applyFill="1" applyBorder="1" applyAlignment="1">
      <alignment horizontal="right" vertical="center" wrapText="1"/>
    </xf>
    <xf numFmtId="0" fontId="60" fillId="8" borderId="0" xfId="0" applyFont="1" applyFill="1" applyAlignment="1">
      <alignment horizontal="right" vertical="center" wrapText="1"/>
    </xf>
    <xf numFmtId="0" fontId="60" fillId="8" borderId="3" xfId="0" applyFont="1" applyFill="1" applyBorder="1" applyAlignment="1">
      <alignment horizontal="center" vertical="center" wrapText="1"/>
    </xf>
    <xf numFmtId="0" fontId="45" fillId="8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12" fillId="8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8" borderId="3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8" borderId="0" xfId="0" applyFont="1" applyFill="1" applyAlignment="1">
      <alignment horizontal="right" vertical="center" wrapText="1"/>
    </xf>
    <xf numFmtId="0" fontId="51" fillId="8" borderId="3" xfId="0" applyFont="1" applyFill="1" applyBorder="1" applyAlignment="1">
      <alignment horizontal="right" vertical="center" wrapText="1"/>
    </xf>
    <xf numFmtId="0" fontId="52" fillId="8" borderId="3" xfId="0" applyFont="1" applyFill="1" applyBorder="1" applyAlignment="1">
      <alignment horizontal="center" vertical="center" wrapText="1"/>
    </xf>
    <xf numFmtId="0" fontId="52" fillId="8" borderId="0" xfId="0" applyFont="1" applyFill="1" applyAlignment="1">
      <alignment horizontal="center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3" fontId="51" fillId="8" borderId="0" xfId="0" applyNumberFormat="1" applyFont="1" applyFill="1" applyAlignment="1">
      <alignment horizontal="right" vertical="center" wrapText="1"/>
    </xf>
    <xf numFmtId="3" fontId="51" fillId="8" borderId="3" xfId="0" applyNumberFormat="1" applyFont="1" applyFill="1" applyBorder="1" applyAlignment="1">
      <alignment horizontal="right" vertical="center" wrapText="1"/>
    </xf>
    <xf numFmtId="0" fontId="52" fillId="8" borderId="1" xfId="0" applyFont="1" applyFill="1" applyBorder="1" applyAlignment="1">
      <alignment horizontal="right" vertical="center" wrapText="1"/>
    </xf>
    <xf numFmtId="0" fontId="50" fillId="8" borderId="0" xfId="0" applyFont="1" applyFill="1" applyAlignment="1">
      <alignment horizontal="center" vertical="center" wrapText="1"/>
    </xf>
    <xf numFmtId="0" fontId="60" fillId="8" borderId="35" xfId="0" applyFont="1" applyFill="1" applyBorder="1" applyAlignment="1">
      <alignment horizontal="center" vertical="center" wrapText="1"/>
    </xf>
    <xf numFmtId="0" fontId="60" fillId="8" borderId="0" xfId="0" applyFont="1" applyFill="1" applyAlignment="1">
      <alignment horizontal="center" vertical="center" wrapText="1"/>
    </xf>
    <xf numFmtId="0" fontId="50" fillId="8" borderId="35" xfId="0" applyFont="1" applyFill="1" applyBorder="1" applyAlignment="1">
      <alignment horizontal="center" vertical="center" wrapText="1"/>
    </xf>
    <xf numFmtId="0" fontId="60" fillId="8" borderId="35" xfId="0" applyFont="1" applyFill="1" applyBorder="1" applyAlignment="1">
      <alignment horizontal="right" vertical="center" wrapText="1"/>
    </xf>
    <xf numFmtId="0" fontId="63" fillId="8" borderId="38" xfId="0" applyFont="1" applyFill="1" applyBorder="1" applyAlignment="1">
      <alignment horizontal="justify" vertical="center" wrapText="1"/>
    </xf>
    <xf numFmtId="0" fontId="63" fillId="8" borderId="0" xfId="0" applyFont="1" applyFill="1" applyAlignment="1">
      <alignment horizontal="justify" vertical="center" wrapText="1"/>
    </xf>
    <xf numFmtId="0" fontId="66" fillId="0" borderId="0" xfId="0" applyFont="1" applyAlignment="1">
      <alignment vertical="center" wrapText="1"/>
    </xf>
    <xf numFmtId="0" fontId="63" fillId="8" borderId="0" xfId="0" applyFont="1" applyFill="1" applyAlignment="1">
      <alignment horizontal="center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0" fillId="14" borderId="1" xfId="0" applyFont="1" applyFill="1" applyBorder="1" applyAlignment="1">
      <alignment horizontal="right" vertical="center" wrapText="1"/>
    </xf>
    <xf numFmtId="0" fontId="69" fillId="11" borderId="56" xfId="0" applyFont="1" applyFill="1" applyBorder="1" applyAlignment="1">
      <alignment horizontal="right" vertical="center" wrapText="1"/>
    </xf>
    <xf numFmtId="0" fontId="89" fillId="18" borderId="77" xfId="4" applyFont="1" applyFill="1" applyBorder="1" applyAlignment="1">
      <alignment horizontal="right" vertical="center" wrapText="1"/>
    </xf>
    <xf numFmtId="0" fontId="45" fillId="8" borderId="0" xfId="1" applyFont="1" applyFill="1" applyAlignment="1">
      <alignment horizontal="center" vertical="center" wrapText="1"/>
    </xf>
    <xf numFmtId="0" fontId="45" fillId="7" borderId="0" xfId="1" applyFont="1" applyFill="1" applyAlignment="1">
      <alignment horizontal="center" vertical="center" wrapText="1"/>
    </xf>
    <xf numFmtId="0" fontId="45" fillId="8" borderId="0" xfId="6" applyFont="1" applyFill="1" applyAlignment="1">
      <alignment horizontal="center" vertical="center" wrapText="1"/>
    </xf>
    <xf numFmtId="0" fontId="45" fillId="7" borderId="0" xfId="6" applyFont="1" applyFill="1" applyAlignment="1">
      <alignment horizontal="center" vertical="center" wrapText="1"/>
    </xf>
    <xf numFmtId="0" fontId="45" fillId="8" borderId="0" xfId="1" applyFont="1" applyFill="1" applyAlignment="1">
      <alignment horizontal="right" vertical="center" wrapText="1"/>
    </xf>
    <xf numFmtId="0" fontId="45" fillId="7" borderId="0" xfId="1" applyFont="1" applyFill="1" applyAlignment="1">
      <alignment horizontal="right" vertical="center" wrapText="1"/>
    </xf>
    <xf numFmtId="0" fontId="45" fillId="8" borderId="1" xfId="6" applyFont="1" applyFill="1" applyBorder="1" applyAlignment="1">
      <alignment horizontal="center" vertical="center" wrapText="1"/>
    </xf>
    <xf numFmtId="174" fontId="32" fillId="0" borderId="0" xfId="3" applyNumberFormat="1" applyFont="1" applyFill="1" applyAlignment="1">
      <alignment horizontal="right" vertical="center" wrapText="1"/>
    </xf>
    <xf numFmtId="165" fontId="26" fillId="10" borderId="0" xfId="3" applyNumberFormat="1" applyFont="1" applyFill="1" applyAlignment="1">
      <alignment horizontal="right" wrapText="1"/>
    </xf>
    <xf numFmtId="177" fontId="19" fillId="10" borderId="50" xfId="3" applyNumberFormat="1" applyFont="1" applyFill="1" applyBorder="1" applyAlignment="1">
      <alignment horizontal="right" wrapText="1"/>
    </xf>
    <xf numFmtId="177" fontId="32" fillId="0" borderId="0" xfId="3" applyNumberFormat="1" applyFont="1" applyFill="1" applyAlignment="1">
      <alignment horizontal="right" wrapText="1"/>
    </xf>
    <xf numFmtId="177" fontId="32" fillId="0" borderId="50" xfId="3" applyNumberFormat="1" applyFont="1" applyFill="1" applyBorder="1" applyAlignment="1">
      <alignment horizontal="right" wrapText="1"/>
    </xf>
    <xf numFmtId="177" fontId="13" fillId="0" borderId="50" xfId="3" applyNumberFormat="1" applyFont="1" applyFill="1" applyBorder="1" applyAlignment="1">
      <alignment horizontal="right" wrapText="1"/>
    </xf>
    <xf numFmtId="177" fontId="32" fillId="0" borderId="68" xfId="3" applyNumberFormat="1" applyFont="1" applyFill="1" applyBorder="1" applyAlignment="1">
      <alignment horizontal="right" wrapText="1"/>
    </xf>
    <xf numFmtId="177" fontId="31" fillId="0" borderId="0" xfId="3" applyNumberFormat="1" applyFont="1" applyFill="1" applyAlignment="1">
      <alignment horizontal="right" wrapText="1"/>
    </xf>
    <xf numFmtId="177" fontId="32" fillId="0" borderId="79" xfId="3" applyNumberFormat="1" applyFont="1" applyFill="1" applyBorder="1" applyAlignment="1">
      <alignment horizontal="right" wrapText="1"/>
    </xf>
    <xf numFmtId="177" fontId="31" fillId="0" borderId="79" xfId="3" applyNumberFormat="1" applyFont="1" applyFill="1" applyBorder="1" applyAlignment="1">
      <alignment horizontal="right" wrapText="1"/>
    </xf>
    <xf numFmtId="177" fontId="32" fillId="0" borderId="49" xfId="3" applyNumberFormat="1" applyFont="1" applyFill="1" applyBorder="1" applyAlignment="1">
      <alignment horizontal="right" wrapText="1"/>
    </xf>
    <xf numFmtId="177" fontId="13" fillId="0" borderId="52" xfId="3" applyNumberFormat="1" applyFont="1" applyFill="1" applyBorder="1" applyAlignment="1">
      <alignment horizontal="right" wrapText="1"/>
    </xf>
    <xf numFmtId="177" fontId="17" fillId="0" borderId="51" xfId="3" applyNumberFormat="1" applyFont="1" applyFill="1" applyBorder="1" applyAlignment="1">
      <alignment horizontal="right" wrapText="1"/>
    </xf>
    <xf numFmtId="177" fontId="32" fillId="0" borderId="51" xfId="3" applyNumberFormat="1" applyFont="1" applyFill="1" applyBorder="1" applyAlignment="1">
      <alignment horizontal="right" wrapText="1"/>
    </xf>
    <xf numFmtId="177" fontId="13" fillId="0" borderId="49" xfId="3" applyNumberFormat="1" applyFont="1" applyFill="1" applyBorder="1" applyAlignment="1">
      <alignment horizontal="right" wrapText="1"/>
    </xf>
    <xf numFmtId="177" fontId="13" fillId="0" borderId="80" xfId="3" applyNumberFormat="1" applyFont="1" applyFill="1" applyBorder="1" applyAlignment="1">
      <alignment horizontal="right" wrapText="1"/>
    </xf>
    <xf numFmtId="177" fontId="31" fillId="0" borderId="51" xfId="3" applyNumberFormat="1" applyFont="1" applyFill="1" applyBorder="1" applyAlignment="1">
      <alignment horizontal="right" wrapText="1"/>
    </xf>
    <xf numFmtId="177" fontId="0" fillId="0" borderId="50" xfId="0" applyNumberFormat="1" applyFill="1" applyBorder="1" applyAlignment="1">
      <alignment horizontal="right" wrapText="1"/>
    </xf>
    <xf numFmtId="177" fontId="48" fillId="0" borderId="50" xfId="0" applyNumberFormat="1" applyFont="1" applyFill="1" applyBorder="1" applyAlignment="1">
      <alignment horizontal="right" vertical="center" wrapText="1"/>
    </xf>
    <xf numFmtId="177" fontId="13" fillId="0" borderId="50" xfId="3" applyNumberFormat="1" applyFont="1" applyFill="1" applyBorder="1" applyAlignment="1">
      <alignment horizontal="right" vertical="center" wrapText="1"/>
    </xf>
    <xf numFmtId="177" fontId="13" fillId="0" borderId="0" xfId="3" applyNumberFormat="1" applyFont="1" applyFill="1" applyAlignment="1">
      <alignment horizontal="right" wrapText="1"/>
    </xf>
    <xf numFmtId="177" fontId="17" fillId="0" borderId="0" xfId="3" applyNumberFormat="1" applyFont="1" applyFill="1" applyAlignment="1">
      <alignment horizontal="right" wrapText="1"/>
    </xf>
    <xf numFmtId="3" fontId="102" fillId="15" borderId="0" xfId="0" applyNumberFormat="1" applyFont="1" applyFill="1" applyAlignment="1">
      <alignment horizontal="right" vertical="center" wrapText="1"/>
    </xf>
  </cellXfs>
  <cellStyles count="16">
    <cellStyle name="Dziesiętny" xfId="14" builtinId="3"/>
    <cellStyle name="Hiperłącze" xfId="13" builtinId="8"/>
    <cellStyle name="Normal 2" xfId="2" xr:uid="{00000000-0005-0000-0000-000002000000}"/>
    <cellStyle name="Normal 2 2" xfId="8" xr:uid="{00000000-0005-0000-0000-000003000000}"/>
    <cellStyle name="Normal 3" xfId="1" xr:uid="{00000000-0005-0000-0000-000004000000}"/>
    <cellStyle name="Normal 3 2" xfId="4" xr:uid="{00000000-0005-0000-0000-000005000000}"/>
    <cellStyle name="Normalny" xfId="0" builtinId="0"/>
    <cellStyle name="Normalny 10" xfId="5" xr:uid="{00000000-0005-0000-0000-000007000000}"/>
    <cellStyle name="Normalny 108" xfId="7" xr:uid="{00000000-0005-0000-0000-000008000000}"/>
    <cellStyle name="Normalny 2" xfId="3" xr:uid="{00000000-0005-0000-0000-000009000000}"/>
    <cellStyle name="Normalny 2 2" xfId="11" xr:uid="{00000000-0005-0000-0000-00000A000000}"/>
    <cellStyle name="Normalny 3" xfId="6" xr:uid="{00000000-0005-0000-0000-00000B000000}"/>
    <cellStyle name="Normalny 4" xfId="9" xr:uid="{00000000-0005-0000-0000-00000C000000}"/>
    <cellStyle name="Normalny 5" xfId="10" xr:uid="{00000000-0005-0000-0000-00000D000000}"/>
    <cellStyle name="Normalny 6" xfId="12" xr:uid="{00000000-0005-0000-0000-00000E000000}"/>
    <cellStyle name="Normalny 7" xfId="15" xr:uid="{00000000-0005-0000-0000-00000F000000}"/>
  </cellStyles>
  <dxfs count="0"/>
  <tableStyles count="0" defaultTableStyle="TableStyleMedium2" defaultPivotStyle="PivotStyleMedium9"/>
  <colors>
    <mruColors>
      <color rgb="FF444448"/>
      <color rgb="FF848484"/>
      <color rgb="FFEEECE1"/>
      <color rgb="FF033086"/>
      <color rgb="FFF2F2F2"/>
      <color rgb="FFD9D9D9"/>
      <color rgb="FF0070C0"/>
      <color rgb="FF800000"/>
      <color rgb="FF003E7B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33086"/>
    <pageSetUpPr fitToPage="1"/>
  </sheetPr>
  <dimension ref="A1:XES86"/>
  <sheetViews>
    <sheetView showGridLines="0" tabSelected="1" view="pageBreakPreview" zoomScale="90" zoomScaleNormal="100" zoomScaleSheetLayoutView="90" workbookViewId="0">
      <pane xSplit="3" topLeftCell="D1" activePane="topRight" state="frozen"/>
      <selection activeCell="AC12" sqref="AC12"/>
      <selection pane="topRight" activeCell="E41" sqref="E41"/>
    </sheetView>
  </sheetViews>
  <sheetFormatPr defaultColWidth="9.140625" defaultRowHeight="15" outlineLevelCol="1" x14ac:dyDescent="0.25"/>
  <cols>
    <col min="1" max="1" width="2.5703125" style="14" customWidth="1"/>
    <col min="2" max="2" width="61.85546875" style="14" customWidth="1"/>
    <col min="3" max="3" width="2.140625" style="22" customWidth="1"/>
    <col min="4" max="5" width="17.28515625" style="22" customWidth="1"/>
    <col min="6" max="6" width="16.28515625" style="22" customWidth="1"/>
    <col min="7" max="9" width="16.42578125" style="22" customWidth="1"/>
    <col min="10" max="10" width="16.28515625" style="22" customWidth="1"/>
    <col min="11" max="11" width="15.85546875" style="22" customWidth="1"/>
    <col min="12" max="12" width="16.28515625" style="22" bestFit="1" customWidth="1"/>
    <col min="13" max="13" width="14.140625" style="22" customWidth="1"/>
    <col min="14" max="14" width="15.5703125" style="584" customWidth="1"/>
    <col min="15" max="15" width="2.140625" style="22" hidden="1" customWidth="1"/>
    <col min="16" max="18" width="15.5703125" style="584" customWidth="1"/>
    <col min="19" max="19" width="15.5703125" style="584" bestFit="1" customWidth="1"/>
    <col min="20" max="21" width="13.140625" style="14" customWidth="1"/>
    <col min="22" max="26" width="13.140625" style="13" customWidth="1"/>
    <col min="27" max="27" width="19.42578125" style="13" customWidth="1"/>
    <col min="28" max="28" width="48.5703125" style="13" hidden="1" customWidth="1" outlineLevel="1"/>
    <col min="29" max="29" width="2.42578125" hidden="1" customWidth="1" outlineLevel="1"/>
    <col min="30" max="32" width="11.42578125" style="14" hidden="1" customWidth="1" outlineLevel="1"/>
    <col min="33" max="37" width="11.42578125" hidden="1" customWidth="1" outlineLevel="1"/>
    <col min="38" max="38" width="10.42578125" hidden="1" customWidth="1" outlineLevel="1"/>
    <col min="39" max="52" width="11.42578125" hidden="1" customWidth="1" outlineLevel="1"/>
    <col min="53" max="53" width="8.85546875" hidden="1" customWidth="1" outlineLevel="1"/>
    <col min="54" max="58" width="11.42578125" hidden="1" customWidth="1" outlineLevel="1"/>
    <col min="59" max="59" width="8.85546875" customWidth="1" collapsed="1"/>
    <col min="60" max="138" width="8.85546875" customWidth="1"/>
    <col min="139" max="16384" width="9.140625" style="14"/>
  </cols>
  <sheetData>
    <row r="1" spans="1:138" x14ac:dyDescent="0.25">
      <c r="A1" s="73"/>
      <c r="B1" s="81" t="s">
        <v>600</v>
      </c>
      <c r="AB1" s="81" t="s">
        <v>564</v>
      </c>
      <c r="AC1" s="36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B1" s="14"/>
      <c r="BC1" s="14"/>
      <c r="BD1" s="14"/>
    </row>
    <row r="2" spans="1:138" ht="15.75" thickBot="1" x14ac:dyDescent="0.3">
      <c r="B2" s="37"/>
      <c r="AB2" s="37"/>
      <c r="AC2" s="38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B2" s="14"/>
      <c r="BC2" s="14"/>
      <c r="BD2" s="14"/>
    </row>
    <row r="3" spans="1:138" ht="15.75" thickBot="1" x14ac:dyDescent="0.3">
      <c r="B3" s="280"/>
      <c r="D3" s="280" t="s">
        <v>876</v>
      </c>
      <c r="E3" s="830" t="s">
        <v>868</v>
      </c>
      <c r="F3" s="490" t="s">
        <v>858</v>
      </c>
      <c r="G3" s="490">
        <v>2024</v>
      </c>
      <c r="H3" s="490" t="s">
        <v>844</v>
      </c>
      <c r="I3" s="490" t="s">
        <v>845</v>
      </c>
      <c r="J3" s="490" t="s">
        <v>837</v>
      </c>
      <c r="K3" s="490">
        <v>2023</v>
      </c>
      <c r="L3" s="490" t="s">
        <v>835</v>
      </c>
      <c r="M3" s="490" t="s">
        <v>798</v>
      </c>
      <c r="N3" s="490" t="s">
        <v>834</v>
      </c>
      <c r="P3" s="593">
        <v>2022</v>
      </c>
      <c r="Q3" s="593">
        <v>2021</v>
      </c>
      <c r="R3" s="593">
        <v>2020</v>
      </c>
      <c r="S3" s="593">
        <v>2019</v>
      </c>
      <c r="T3" s="490">
        <v>2018</v>
      </c>
      <c r="U3" s="490">
        <v>2017</v>
      </c>
      <c r="V3" s="490">
        <v>2016</v>
      </c>
      <c r="W3" s="490">
        <v>2015</v>
      </c>
      <c r="X3" s="490">
        <v>2014</v>
      </c>
      <c r="AA3" s="927" t="s">
        <v>556</v>
      </c>
      <c r="AB3" s="490"/>
      <c r="AC3" s="40"/>
      <c r="AD3" s="490" t="s">
        <v>168</v>
      </c>
      <c r="AE3" s="490" t="s">
        <v>162</v>
      </c>
      <c r="AF3" s="490" t="s">
        <v>164</v>
      </c>
      <c r="AG3" s="490" t="s">
        <v>166</v>
      </c>
      <c r="AH3" s="490" t="s">
        <v>167</v>
      </c>
      <c r="AI3" s="490" t="s">
        <v>163</v>
      </c>
      <c r="AJ3" s="490" t="s">
        <v>165</v>
      </c>
      <c r="AK3" s="490" t="s">
        <v>160</v>
      </c>
      <c r="AL3" s="490" t="s">
        <v>328</v>
      </c>
      <c r="AM3" s="490" t="s">
        <v>181</v>
      </c>
      <c r="AN3" s="490" t="s">
        <v>248</v>
      </c>
      <c r="AO3" s="490" t="s">
        <v>274</v>
      </c>
      <c r="AP3" s="490" t="s">
        <v>326</v>
      </c>
      <c r="AQ3" s="490" t="s">
        <v>350</v>
      </c>
      <c r="AR3" s="490" t="s">
        <v>373</v>
      </c>
      <c r="AS3" s="490" t="s">
        <v>385</v>
      </c>
      <c r="AT3" s="490" t="s">
        <v>416</v>
      </c>
      <c r="AU3" s="490" t="s">
        <v>431</v>
      </c>
      <c r="AV3" s="490" t="s">
        <v>446</v>
      </c>
      <c r="AW3" s="490" t="s">
        <v>458</v>
      </c>
      <c r="AX3" s="490" t="s">
        <v>469</v>
      </c>
      <c r="AY3" s="490" t="s">
        <v>491</v>
      </c>
      <c r="AZ3" s="490" t="s">
        <v>504</v>
      </c>
      <c r="BB3" s="490">
        <v>2013</v>
      </c>
      <c r="BC3" s="490">
        <v>2014</v>
      </c>
      <c r="BD3" s="490">
        <v>2015</v>
      </c>
      <c r="BE3" s="490">
        <v>2016</v>
      </c>
      <c r="BF3" s="490">
        <v>2017</v>
      </c>
    </row>
    <row r="4" spans="1:138" ht="15.75" thickBot="1" x14ac:dyDescent="0.3">
      <c r="B4" s="281"/>
      <c r="D4" s="281" t="s">
        <v>557</v>
      </c>
      <c r="E4" s="922" t="s">
        <v>557</v>
      </c>
      <c r="F4" s="491" t="s">
        <v>557</v>
      </c>
      <c r="G4" s="491" t="s">
        <v>557</v>
      </c>
      <c r="H4" s="491" t="s">
        <v>557</v>
      </c>
      <c r="I4" s="491" t="s">
        <v>557</v>
      </c>
      <c r="J4" s="491" t="s">
        <v>557</v>
      </c>
      <c r="K4" s="490" t="s">
        <v>557</v>
      </c>
      <c r="L4" s="491" t="s">
        <v>557</v>
      </c>
      <c r="M4" s="491" t="s">
        <v>557</v>
      </c>
      <c r="N4" s="491" t="s">
        <v>557</v>
      </c>
      <c r="P4" s="594" t="s">
        <v>557</v>
      </c>
      <c r="Q4" s="594" t="s">
        <v>557</v>
      </c>
      <c r="R4" s="594" t="s">
        <v>557</v>
      </c>
      <c r="S4" s="594" t="s">
        <v>557</v>
      </c>
      <c r="T4" s="491" t="s">
        <v>557</v>
      </c>
      <c r="U4" s="491" t="s">
        <v>557</v>
      </c>
      <c r="V4" s="491" t="s">
        <v>557</v>
      </c>
      <c r="W4" s="491" t="s">
        <v>557</v>
      </c>
      <c r="X4" s="491" t="s">
        <v>557</v>
      </c>
      <c r="AA4" s="928"/>
      <c r="AB4" s="491"/>
      <c r="AC4" s="24"/>
      <c r="AD4" s="491" t="s">
        <v>0</v>
      </c>
      <c r="AE4" s="491" t="s">
        <v>0</v>
      </c>
      <c r="AF4" s="491" t="s">
        <v>0</v>
      </c>
      <c r="AG4" s="491" t="s">
        <v>0</v>
      </c>
      <c r="AH4" s="491" t="s">
        <v>0</v>
      </c>
      <c r="AI4" s="491" t="s">
        <v>0</v>
      </c>
      <c r="AJ4" s="491" t="s">
        <v>0</v>
      </c>
      <c r="AK4" s="491" t="s">
        <v>0</v>
      </c>
      <c r="AL4" s="491" t="s">
        <v>0</v>
      </c>
      <c r="AM4" s="491" t="s">
        <v>0</v>
      </c>
      <c r="AN4" s="491" t="s">
        <v>0</v>
      </c>
      <c r="AO4" s="491" t="s">
        <v>0</v>
      </c>
      <c r="AP4" s="491" t="s">
        <v>0</v>
      </c>
      <c r="AQ4" s="491" t="s">
        <v>0</v>
      </c>
      <c r="AR4" s="491" t="s">
        <v>0</v>
      </c>
      <c r="AS4" s="491" t="s">
        <v>0</v>
      </c>
      <c r="AT4" s="491" t="s">
        <v>0</v>
      </c>
      <c r="AU4" s="491" t="s">
        <v>0</v>
      </c>
      <c r="AV4" s="491" t="s">
        <v>0</v>
      </c>
      <c r="AW4" s="491" t="s">
        <v>0</v>
      </c>
      <c r="AX4" s="491" t="s">
        <v>0</v>
      </c>
      <c r="AY4" s="491" t="s">
        <v>0</v>
      </c>
      <c r="AZ4" s="491" t="s">
        <v>0</v>
      </c>
      <c r="BB4" s="491" t="s">
        <v>0</v>
      </c>
      <c r="BC4" s="491" t="s">
        <v>0</v>
      </c>
      <c r="BD4" s="491" t="s">
        <v>0</v>
      </c>
      <c r="BE4" s="491" t="s">
        <v>0</v>
      </c>
      <c r="BF4" s="491" t="s">
        <v>0</v>
      </c>
    </row>
    <row r="5" spans="1:138" x14ac:dyDescent="0.25">
      <c r="B5" s="22"/>
      <c r="P5" s="585"/>
      <c r="Q5" s="585"/>
      <c r="R5" s="585"/>
      <c r="S5" s="585"/>
      <c r="AB5" s="39"/>
      <c r="AC5" s="40"/>
      <c r="AD5" s="925"/>
      <c r="AE5" s="925"/>
      <c r="AF5" s="925"/>
      <c r="AG5" s="41"/>
      <c r="AH5" s="41"/>
      <c r="AI5" s="41"/>
      <c r="AJ5" s="925"/>
      <c r="AK5" s="925"/>
      <c r="AL5" s="923"/>
      <c r="AM5" s="923"/>
      <c r="AN5" s="923"/>
      <c r="AO5" s="232"/>
      <c r="AP5" s="232"/>
      <c r="AQ5" s="232"/>
      <c r="AR5" s="232"/>
      <c r="AS5" s="232"/>
      <c r="AT5" s="232"/>
      <c r="AU5" s="232"/>
      <c r="AV5" s="232"/>
      <c r="AW5" s="232"/>
      <c r="AX5" s="232"/>
      <c r="AY5" s="232"/>
      <c r="AZ5" s="232"/>
      <c r="BB5" s="41"/>
      <c r="BC5" s="41"/>
      <c r="BD5" s="41"/>
    </row>
    <row r="6" spans="1:138" x14ac:dyDescent="0.25">
      <c r="B6" s="22"/>
      <c r="D6" s="584"/>
      <c r="E6" s="584"/>
      <c r="F6" s="584"/>
      <c r="J6" s="584"/>
      <c r="K6" s="584"/>
      <c r="P6" s="585"/>
      <c r="Q6" s="585"/>
      <c r="R6" s="585"/>
      <c r="S6" s="585"/>
      <c r="AB6" s="82" t="s">
        <v>1</v>
      </c>
      <c r="AC6" s="40"/>
      <c r="AD6" s="926"/>
      <c r="AE6" s="926"/>
      <c r="AF6" s="926"/>
      <c r="AG6" s="42"/>
      <c r="AH6" s="42"/>
      <c r="AI6" s="42"/>
      <c r="AJ6" s="926"/>
      <c r="AK6" s="926"/>
      <c r="AL6" s="924"/>
      <c r="AM6" s="924"/>
      <c r="AN6" s="924"/>
      <c r="AO6" s="234"/>
      <c r="AP6" s="234"/>
      <c r="AQ6" s="334"/>
      <c r="AR6" s="334"/>
      <c r="AS6" s="334"/>
      <c r="AT6" s="234"/>
      <c r="AU6" s="234"/>
      <c r="AV6" s="234"/>
      <c r="AW6" s="234"/>
      <c r="AX6" s="234"/>
      <c r="AY6" s="234"/>
      <c r="AZ6" s="234"/>
      <c r="BB6" s="42"/>
      <c r="BC6" s="42"/>
      <c r="BD6" s="42"/>
    </row>
    <row r="7" spans="1:138" s="89" customFormat="1" x14ac:dyDescent="0.25">
      <c r="B7" s="86" t="s">
        <v>565</v>
      </c>
      <c r="C7" s="178"/>
      <c r="D7" s="862">
        <v>2764.2</v>
      </c>
      <c r="E7" s="1042">
        <v>1821.2</v>
      </c>
      <c r="F7" s="891">
        <v>927.9</v>
      </c>
      <c r="G7" s="802">
        <v>4460.3999999999996</v>
      </c>
      <c r="H7" s="802">
        <v>3371.5999999999995</v>
      </c>
      <c r="I7" s="802">
        <v>2300.5</v>
      </c>
      <c r="J7" s="802">
        <v>1180.7</v>
      </c>
      <c r="K7" s="802">
        <v>5491.9</v>
      </c>
      <c r="L7" s="595">
        <v>4168.2</v>
      </c>
      <c r="M7" s="595">
        <v>2899.5000000000005</v>
      </c>
      <c r="N7" s="595">
        <v>1564</v>
      </c>
      <c r="O7" s="178"/>
      <c r="P7" s="595">
        <v>5390.1</v>
      </c>
      <c r="Q7" s="595">
        <v>4266.5</v>
      </c>
      <c r="R7" s="595" t="s">
        <v>681</v>
      </c>
      <c r="S7" s="595">
        <v>4781.6000000000004</v>
      </c>
      <c r="T7" s="504">
        <v>5183000000</v>
      </c>
      <c r="U7" s="504">
        <v>4689098289.6595402</v>
      </c>
      <c r="V7" s="504">
        <v>4371958737.6000013</v>
      </c>
      <c r="W7" s="504">
        <v>4363468102.0179729</v>
      </c>
      <c r="X7" s="504">
        <v>4217073418.3299999</v>
      </c>
      <c r="Z7" s="539"/>
      <c r="AB7" s="114" t="s">
        <v>256</v>
      </c>
      <c r="AC7" s="86"/>
      <c r="AD7" s="113">
        <v>1022691</v>
      </c>
      <c r="AE7" s="113">
        <v>1129983</v>
      </c>
      <c r="AF7" s="113">
        <v>1198874</v>
      </c>
      <c r="AG7" s="113">
        <v>1202373</v>
      </c>
      <c r="AH7" s="113">
        <v>1004259</v>
      </c>
      <c r="AI7" s="113">
        <v>1049067</v>
      </c>
      <c r="AJ7" s="113">
        <v>1047122</v>
      </c>
      <c r="AK7" s="113">
        <v>1061723</v>
      </c>
      <c r="AL7" s="113">
        <v>880557</v>
      </c>
      <c r="AM7" s="113">
        <v>1015982</v>
      </c>
      <c r="AN7" s="113">
        <v>1187347</v>
      </c>
      <c r="AO7" s="113">
        <v>1246450</v>
      </c>
      <c r="AP7" s="113">
        <v>1014043</v>
      </c>
      <c r="AQ7" s="113">
        <v>1074810</v>
      </c>
      <c r="AR7" s="113">
        <v>1077038</v>
      </c>
      <c r="AS7" s="113">
        <v>1175983</v>
      </c>
      <c r="AT7" s="113">
        <v>1077580</v>
      </c>
      <c r="AU7" s="113">
        <v>1148622</v>
      </c>
      <c r="AV7" s="113">
        <v>1175981</v>
      </c>
      <c r="AW7" s="113">
        <v>1238625</v>
      </c>
      <c r="AX7" s="113">
        <v>1192507</v>
      </c>
      <c r="AY7" s="113">
        <v>1267516.43707</v>
      </c>
      <c r="AZ7" s="113">
        <v>1304940</v>
      </c>
      <c r="BA7"/>
      <c r="BB7" s="113">
        <v>4553921</v>
      </c>
      <c r="BC7" s="113">
        <v>4162171</v>
      </c>
      <c r="BD7" s="113">
        <v>4330336</v>
      </c>
      <c r="BE7" s="113">
        <v>4341874</v>
      </c>
      <c r="BF7" s="113">
        <v>4640808</v>
      </c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</row>
    <row r="8" spans="1:138" s="89" customFormat="1" x14ac:dyDescent="0.25">
      <c r="B8" s="86"/>
      <c r="C8" s="178"/>
      <c r="D8" s="863"/>
      <c r="E8" s="1043"/>
      <c r="F8" s="892"/>
      <c r="G8" s="803"/>
      <c r="H8" s="803"/>
      <c r="I8" s="803"/>
      <c r="J8" s="803"/>
      <c r="K8" s="803"/>
      <c r="L8" s="596"/>
      <c r="M8" s="596"/>
      <c r="N8" s="596"/>
      <c r="O8" s="178"/>
      <c r="P8" s="596"/>
      <c r="Q8" s="596"/>
      <c r="R8" s="596"/>
      <c r="S8" s="596"/>
      <c r="T8" s="505"/>
      <c r="U8" s="505"/>
      <c r="V8" s="505"/>
      <c r="W8" s="505"/>
      <c r="X8" s="505"/>
      <c r="AB8" s="114" t="s">
        <v>2</v>
      </c>
      <c r="AC8" s="115"/>
      <c r="AD8" s="113">
        <v>23857</v>
      </c>
      <c r="AE8" s="113">
        <v>90192</v>
      </c>
      <c r="AF8" s="113">
        <v>26835</v>
      </c>
      <c r="AG8" s="113">
        <v>22885</v>
      </c>
      <c r="AH8" s="113">
        <v>12431</v>
      </c>
      <c r="AI8" s="113">
        <v>11224</v>
      </c>
      <c r="AJ8" s="113">
        <v>15962</v>
      </c>
      <c r="AK8" s="113">
        <v>15285</v>
      </c>
      <c r="AL8" s="113">
        <v>8164</v>
      </c>
      <c r="AM8" s="113">
        <v>9510</v>
      </c>
      <c r="AN8" s="113">
        <v>7838</v>
      </c>
      <c r="AO8" s="113">
        <v>7620</v>
      </c>
      <c r="AP8" s="113">
        <v>8757</v>
      </c>
      <c r="AQ8" s="113">
        <v>4848</v>
      </c>
      <c r="AR8" s="113">
        <v>8834</v>
      </c>
      <c r="AS8" s="113">
        <v>7646</v>
      </c>
      <c r="AT8" s="113">
        <v>9920</v>
      </c>
      <c r="AU8" s="113">
        <v>8112</v>
      </c>
      <c r="AV8" s="113">
        <v>11298</v>
      </c>
      <c r="AW8" s="113">
        <v>22515</v>
      </c>
      <c r="AX8" s="113">
        <v>12437</v>
      </c>
      <c r="AY8" s="113">
        <v>14245.850640000001</v>
      </c>
      <c r="AZ8" s="113">
        <v>13540</v>
      </c>
      <c r="BA8"/>
      <c r="BB8" s="113">
        <v>163769</v>
      </c>
      <c r="BC8" s="113">
        <v>54902</v>
      </c>
      <c r="BD8" s="113">
        <v>33132</v>
      </c>
      <c r="BE8" s="113">
        <v>30085</v>
      </c>
      <c r="BF8" s="113">
        <v>51845</v>
      </c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</row>
    <row r="9" spans="1:138" s="89" customFormat="1" x14ac:dyDescent="0.25">
      <c r="B9" s="86" t="s">
        <v>566</v>
      </c>
      <c r="C9" s="178"/>
      <c r="D9" s="863">
        <v>-401.3</v>
      </c>
      <c r="E9" s="1043">
        <v>-263.3</v>
      </c>
      <c r="F9" s="892">
        <v>-136.6</v>
      </c>
      <c r="G9" s="803">
        <v>-611.9</v>
      </c>
      <c r="H9" s="803">
        <v>-458</v>
      </c>
      <c r="I9" s="803">
        <v>-314</v>
      </c>
      <c r="J9" s="803">
        <v>-165.4</v>
      </c>
      <c r="K9" s="803">
        <v>-796.3</v>
      </c>
      <c r="L9" s="595">
        <v>-620.79999999999995</v>
      </c>
      <c r="M9" s="595">
        <v>-448.20000000000005</v>
      </c>
      <c r="N9" s="595">
        <v>-257.39999999999998</v>
      </c>
      <c r="O9" s="178"/>
      <c r="P9" s="595">
        <v>-762.5</v>
      </c>
      <c r="Q9" s="595">
        <v>-550.20000000000005</v>
      </c>
      <c r="R9" s="595">
        <v>-492.7</v>
      </c>
      <c r="S9" s="595">
        <v>-583.79999999999995</v>
      </c>
      <c r="T9" s="506">
        <v>-615100000</v>
      </c>
      <c r="U9" s="506">
        <v>-544963057.73159695</v>
      </c>
      <c r="V9" s="506">
        <v>-514477115.32195503</v>
      </c>
      <c r="W9" s="506">
        <v>-550317776.70623696</v>
      </c>
      <c r="X9" s="506">
        <v>-545558631.45000005</v>
      </c>
      <c r="AB9" s="112" t="s">
        <v>3</v>
      </c>
      <c r="AC9" s="86"/>
      <c r="AD9" s="197">
        <v>4773</v>
      </c>
      <c r="AE9" s="197">
        <v>19734</v>
      </c>
      <c r="AF9" s="197">
        <v>835</v>
      </c>
      <c r="AG9" s="197">
        <v>54429</v>
      </c>
      <c r="AH9" s="197">
        <v>21788</v>
      </c>
      <c r="AI9" s="197">
        <v>1059</v>
      </c>
      <c r="AJ9" s="197">
        <v>5968</v>
      </c>
      <c r="AK9" s="197">
        <v>11214</v>
      </c>
      <c r="AL9" s="197">
        <v>9855</v>
      </c>
      <c r="AM9" s="197">
        <v>146105</v>
      </c>
      <c r="AN9" s="197">
        <v>11681</v>
      </c>
      <c r="AO9" s="197">
        <v>30631</v>
      </c>
      <c r="AP9" s="197">
        <v>11554</v>
      </c>
      <c r="AQ9" s="197">
        <v>8997</v>
      </c>
      <c r="AR9" s="197">
        <v>4893</v>
      </c>
      <c r="AS9" s="197">
        <v>13866</v>
      </c>
      <c r="AT9" s="197">
        <v>12701</v>
      </c>
      <c r="AU9" s="197">
        <v>10478</v>
      </c>
      <c r="AV9" s="197">
        <v>5607</v>
      </c>
      <c r="AW9" s="197">
        <v>17172</v>
      </c>
      <c r="AX9" s="197">
        <v>10932</v>
      </c>
      <c r="AY9" s="197">
        <v>12236.369620000005</v>
      </c>
      <c r="AZ9" s="197">
        <v>10904</v>
      </c>
      <c r="BA9"/>
      <c r="BB9" s="197">
        <v>79771</v>
      </c>
      <c r="BC9" s="197">
        <v>57262</v>
      </c>
      <c r="BD9" s="197">
        <v>190665</v>
      </c>
      <c r="BE9" s="197">
        <v>39310</v>
      </c>
      <c r="BF9" s="197">
        <v>45958</v>
      </c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</row>
    <row r="10" spans="1:138" x14ac:dyDescent="0.25">
      <c r="B10" s="86" t="s">
        <v>567</v>
      </c>
      <c r="D10" s="864">
        <v>-277.3</v>
      </c>
      <c r="E10" s="1044">
        <v>-179</v>
      </c>
      <c r="F10" s="893">
        <v>-89.8</v>
      </c>
      <c r="G10" s="803">
        <v>-409.1</v>
      </c>
      <c r="H10" s="803">
        <v>-306.7</v>
      </c>
      <c r="I10" s="804">
        <v>-197.4</v>
      </c>
      <c r="J10" s="804">
        <v>-102.7</v>
      </c>
      <c r="K10" s="804">
        <v>-473.9</v>
      </c>
      <c r="L10" s="596">
        <v>-359.6</v>
      </c>
      <c r="M10" s="596">
        <v>-246.2</v>
      </c>
      <c r="N10" s="596">
        <v>-133.19999999999999</v>
      </c>
      <c r="P10" s="596">
        <v>-562.5</v>
      </c>
      <c r="Q10" s="596">
        <v>-530</v>
      </c>
      <c r="R10" s="596">
        <v>-517.29999999999995</v>
      </c>
      <c r="S10" s="596">
        <v>-572.6</v>
      </c>
      <c r="T10" s="505">
        <v>-732000000</v>
      </c>
      <c r="U10" s="505">
        <v>-717559465.94000006</v>
      </c>
      <c r="V10" s="505">
        <v>-668596000</v>
      </c>
      <c r="W10" s="505">
        <v>-675193982.78999996</v>
      </c>
      <c r="X10" s="505">
        <v>-680006171.72000003</v>
      </c>
      <c r="AB10" s="43"/>
      <c r="AC10" s="44"/>
      <c r="AD10" s="45"/>
      <c r="AE10" s="45"/>
      <c r="AF10" s="45"/>
      <c r="AG10" s="45"/>
      <c r="AH10" s="45"/>
      <c r="AI10" s="45"/>
      <c r="AJ10" s="45"/>
      <c r="AK10" s="45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B10" s="45"/>
      <c r="BC10" s="45"/>
      <c r="BD10" s="45"/>
      <c r="BE10" s="70"/>
      <c r="BF10" s="70"/>
    </row>
    <row r="11" spans="1:138" x14ac:dyDescent="0.25">
      <c r="B11" s="86" t="s">
        <v>568</v>
      </c>
      <c r="D11" s="864">
        <v>-154.80000000000001</v>
      </c>
      <c r="E11" s="1044">
        <v>-103.3</v>
      </c>
      <c r="F11" s="893">
        <v>-50.8</v>
      </c>
      <c r="G11" s="804">
        <v>-227</v>
      </c>
      <c r="H11" s="804">
        <v>-174.2</v>
      </c>
      <c r="I11" s="804">
        <v>-128.4</v>
      </c>
      <c r="J11" s="804">
        <v>-61.9</v>
      </c>
      <c r="K11" s="804">
        <v>-285.90000000000003</v>
      </c>
      <c r="L11" s="596">
        <v>-226.3</v>
      </c>
      <c r="M11" s="596">
        <v>-167.6</v>
      </c>
      <c r="N11" s="596">
        <v>-89.2</v>
      </c>
      <c r="P11" s="596">
        <v>-361.3</v>
      </c>
      <c r="Q11" s="596">
        <v>-350.7</v>
      </c>
      <c r="R11" s="596">
        <v>-340.5</v>
      </c>
      <c r="S11" s="596">
        <v>-363.3</v>
      </c>
      <c r="T11" s="505">
        <v>-463100000</v>
      </c>
      <c r="U11" s="505">
        <v>-450582430.01719397</v>
      </c>
      <c r="V11" s="505">
        <v>-431705929.61801702</v>
      </c>
      <c r="W11" s="505">
        <v>-328754199.89999998</v>
      </c>
      <c r="X11" s="505">
        <v>-264920750.28577599</v>
      </c>
      <c r="AB11" s="82" t="s">
        <v>4</v>
      </c>
      <c r="AC11" s="40"/>
      <c r="AD11" s="83">
        <v>1051321</v>
      </c>
      <c r="AE11" s="83">
        <v>1239909</v>
      </c>
      <c r="AF11" s="83">
        <v>1226544</v>
      </c>
      <c r="AG11" s="83">
        <v>1279687</v>
      </c>
      <c r="AH11" s="83">
        <v>1038478</v>
      </c>
      <c r="AI11" s="83">
        <v>1061350</v>
      </c>
      <c r="AJ11" s="83">
        <v>1069052</v>
      </c>
      <c r="AK11" s="83">
        <v>1088222</v>
      </c>
      <c r="AL11" s="83">
        <v>898576</v>
      </c>
      <c r="AM11" s="83">
        <f t="shared" ref="AM11:AR11" si="0">SUM(AM7:AM9)</f>
        <v>1171597</v>
      </c>
      <c r="AN11" s="83">
        <f t="shared" si="0"/>
        <v>1206866</v>
      </c>
      <c r="AO11" s="83">
        <f t="shared" si="0"/>
        <v>1284701</v>
      </c>
      <c r="AP11" s="83">
        <f t="shared" si="0"/>
        <v>1034354</v>
      </c>
      <c r="AQ11" s="83">
        <f t="shared" si="0"/>
        <v>1088655</v>
      </c>
      <c r="AR11" s="83">
        <f t="shared" si="0"/>
        <v>1090765</v>
      </c>
      <c r="AS11" s="83">
        <v>1197495</v>
      </c>
      <c r="AT11" s="83">
        <v>1100201</v>
      </c>
      <c r="AU11" s="83">
        <f>SUM(AU7:AU9)</f>
        <v>1167212</v>
      </c>
      <c r="AV11" s="83">
        <f>SUM(AV7:AV9)</f>
        <v>1192886</v>
      </c>
      <c r="AW11" s="83">
        <v>1278312</v>
      </c>
      <c r="AX11" s="83">
        <f>SUM(AX7:AX9)</f>
        <v>1215876</v>
      </c>
      <c r="AY11" s="83">
        <v>1293998.6573300001</v>
      </c>
      <c r="AZ11" s="83">
        <v>1329384</v>
      </c>
      <c r="BA11" s="438"/>
      <c r="BB11" s="83">
        <v>4797461</v>
      </c>
      <c r="BC11" s="83">
        <v>4274335</v>
      </c>
      <c r="BD11" s="83">
        <f>SUM(BD7:BD9)</f>
        <v>4554133</v>
      </c>
      <c r="BE11" s="83">
        <f>SUM(BE7:BE9)</f>
        <v>4411269</v>
      </c>
      <c r="BF11" s="83">
        <v>4738611</v>
      </c>
    </row>
    <row r="12" spans="1:138" x14ac:dyDescent="0.25">
      <c r="B12" s="86" t="s">
        <v>569</v>
      </c>
      <c r="D12" s="864">
        <v>-291.8</v>
      </c>
      <c r="E12" s="1044">
        <v>-195.6</v>
      </c>
      <c r="F12" s="893">
        <v>-93.4</v>
      </c>
      <c r="G12" s="804">
        <v>-401.9</v>
      </c>
      <c r="H12" s="804">
        <v>-296.29999999999995</v>
      </c>
      <c r="I12" s="804">
        <v>-199.5</v>
      </c>
      <c r="J12" s="804">
        <v>-100.4</v>
      </c>
      <c r="K12" s="804">
        <v>-477</v>
      </c>
      <c r="L12" s="596">
        <v>-349</v>
      </c>
      <c r="M12" s="596">
        <v>-238.50000000000003</v>
      </c>
      <c r="N12" s="596">
        <v>-124</v>
      </c>
      <c r="P12" s="596">
        <v>-537.9</v>
      </c>
      <c r="Q12" s="596">
        <v>-413.9</v>
      </c>
      <c r="R12" s="596">
        <v>-365.8</v>
      </c>
      <c r="S12" s="596">
        <v>-408.6</v>
      </c>
      <c r="T12" s="505">
        <v>-529600000</v>
      </c>
      <c r="U12" s="505">
        <f>-901157406.887372-U11</f>
        <v>-450574976.87017804</v>
      </c>
      <c r="V12" s="505">
        <f>-908354884.738005-V11+3892332</f>
        <v>-472756623.11998802</v>
      </c>
      <c r="W12" s="505">
        <f>-825966424.254704-W11</f>
        <v>-497212224.35470402</v>
      </c>
      <c r="X12" s="505">
        <f>-635771864.603698-X11</f>
        <v>-370851114.317922</v>
      </c>
      <c r="AB12" s="43"/>
      <c r="AC12" s="44"/>
      <c r="AD12" s="45"/>
      <c r="AE12" s="45"/>
      <c r="AF12" s="45"/>
      <c r="AG12" s="45"/>
      <c r="AH12" s="45"/>
      <c r="AI12" s="45"/>
      <c r="AJ12" s="45"/>
      <c r="AK12" s="45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B12" s="45"/>
      <c r="BC12" s="45"/>
      <c r="BD12" s="45"/>
      <c r="BE12" s="113"/>
      <c r="BF12" s="113"/>
    </row>
    <row r="13" spans="1:138" s="89" customFormat="1" x14ac:dyDescent="0.25">
      <c r="B13" s="86" t="s">
        <v>8</v>
      </c>
      <c r="C13" s="178"/>
      <c r="D13" s="863">
        <v>-1172.4000000000001</v>
      </c>
      <c r="E13" s="1043">
        <v>-809.6</v>
      </c>
      <c r="F13" s="892">
        <v>-409.4</v>
      </c>
      <c r="G13" s="804">
        <v>-1799.6</v>
      </c>
      <c r="H13" s="804">
        <v>-1381.3000000000002</v>
      </c>
      <c r="I13" s="803">
        <v>-1019.4</v>
      </c>
      <c r="J13" s="803">
        <v>-521.30000000000007</v>
      </c>
      <c r="K13" s="803">
        <v>-1958.4000000000003</v>
      </c>
      <c r="L13" s="596">
        <v>-1438.7</v>
      </c>
      <c r="M13" s="596">
        <v>-975.49999999999989</v>
      </c>
      <c r="N13" s="596">
        <v>-491.8</v>
      </c>
      <c r="O13" s="178"/>
      <c r="P13" s="596">
        <v>-1738.4</v>
      </c>
      <c r="Q13" s="596">
        <v>-1622</v>
      </c>
      <c r="R13" s="596">
        <v>-1638.1</v>
      </c>
      <c r="S13" s="596">
        <v>-1737.3</v>
      </c>
      <c r="T13" s="505">
        <v>-1651400000</v>
      </c>
      <c r="U13" s="505">
        <v>-1510297073.2766924</v>
      </c>
      <c r="V13" s="505">
        <v>-1442300939.8106301</v>
      </c>
      <c r="W13" s="505">
        <v>-1484763763.2702301</v>
      </c>
      <c r="X13" s="505">
        <v>-1698873451.6184001</v>
      </c>
      <c r="AB13" s="116" t="s">
        <v>5</v>
      </c>
      <c r="AC13" s="86"/>
      <c r="AD13" s="88">
        <v>90285</v>
      </c>
      <c r="AE13" s="88">
        <v>95674</v>
      </c>
      <c r="AF13" s="88">
        <v>94341</v>
      </c>
      <c r="AG13" s="88">
        <v>108545</v>
      </c>
      <c r="AH13" s="88">
        <v>90820</v>
      </c>
      <c r="AI13" s="88">
        <v>90720</v>
      </c>
      <c r="AJ13" s="88">
        <v>90519</v>
      </c>
      <c r="AK13" s="88">
        <v>95141</v>
      </c>
      <c r="AL13" s="113">
        <v>102396</v>
      </c>
      <c r="AM13" s="113">
        <v>108206</v>
      </c>
      <c r="AN13" s="113">
        <v>120311</v>
      </c>
      <c r="AO13" s="113">
        <v>330363</v>
      </c>
      <c r="AP13" s="113">
        <v>142359</v>
      </c>
      <c r="AQ13" s="113">
        <v>181779</v>
      </c>
      <c r="AR13" s="113">
        <v>146152</v>
      </c>
      <c r="AS13" s="113">
        <v>151302</v>
      </c>
      <c r="AT13" s="113">
        <v>143841</v>
      </c>
      <c r="AU13" s="113">
        <v>143519</v>
      </c>
      <c r="AV13" s="113">
        <v>141612</v>
      </c>
      <c r="AW13" s="113">
        <v>117913</v>
      </c>
      <c r="AX13" s="113">
        <v>137015</v>
      </c>
      <c r="AY13" s="113">
        <v>151625.14532149554</v>
      </c>
      <c r="AZ13" s="113">
        <v>137262</v>
      </c>
      <c r="BA13"/>
      <c r="BB13" s="113">
        <v>388845</v>
      </c>
      <c r="BC13" s="113">
        <v>382791</v>
      </c>
      <c r="BD13" s="113">
        <v>648982</v>
      </c>
      <c r="BE13" s="113">
        <v>621592</v>
      </c>
      <c r="BF13" s="113">
        <v>546885</v>
      </c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</row>
    <row r="14" spans="1:138" s="89" customFormat="1" x14ac:dyDescent="0.25">
      <c r="B14" s="86" t="s">
        <v>570</v>
      </c>
      <c r="C14" s="178"/>
      <c r="D14" s="863">
        <v>-198.2</v>
      </c>
      <c r="E14" s="1043">
        <v>-138.19999999999999</v>
      </c>
      <c r="F14" s="892">
        <v>-73.400000000000006</v>
      </c>
      <c r="G14" s="803">
        <v>-308.20000000000005</v>
      </c>
      <c r="H14" s="803">
        <v>-228.00000000000003</v>
      </c>
      <c r="I14" s="803">
        <v>-167</v>
      </c>
      <c r="J14" s="803">
        <v>-92.1</v>
      </c>
      <c r="K14" s="803">
        <v>-372.40000000000003</v>
      </c>
      <c r="L14" s="596">
        <v>-273.3</v>
      </c>
      <c r="M14" s="596">
        <v>-196.49999999999997</v>
      </c>
      <c r="N14" s="596">
        <v>-104.1</v>
      </c>
      <c r="O14" s="178"/>
      <c r="P14" s="596">
        <v>-359.5</v>
      </c>
      <c r="Q14" s="596">
        <v>-309.10000000000002</v>
      </c>
      <c r="R14" s="596">
        <v>-264.60000000000002</v>
      </c>
      <c r="S14" s="596">
        <v>-292.8</v>
      </c>
      <c r="T14" s="505">
        <v>-298900000</v>
      </c>
      <c r="U14" s="505">
        <v>-297204303.96771181</v>
      </c>
      <c r="V14" s="505">
        <f>-788815950.278821+514477115.32</f>
        <v>-274338834.958821</v>
      </c>
      <c r="W14" s="505">
        <f>-815099052.06914+550317776.71</f>
        <v>-264781275.35913992</v>
      </c>
      <c r="X14" s="505">
        <f>-716927554.881661+545558631.45</f>
        <v>-171368923.43166101</v>
      </c>
      <c r="AB14" s="112" t="s">
        <v>257</v>
      </c>
      <c r="AC14" s="86"/>
      <c r="AD14" s="88">
        <v>166438</v>
      </c>
      <c r="AE14" s="88">
        <v>169101</v>
      </c>
      <c r="AF14" s="206">
        <v>189758</v>
      </c>
      <c r="AG14" s="206">
        <v>185936</v>
      </c>
      <c r="AH14" s="88">
        <v>158539</v>
      </c>
      <c r="AI14" s="88">
        <v>155267</v>
      </c>
      <c r="AJ14" s="88">
        <v>154290</v>
      </c>
      <c r="AK14" s="88">
        <v>135465</v>
      </c>
      <c r="AL14" s="113">
        <v>142011</v>
      </c>
      <c r="AM14" s="113">
        <v>164945</v>
      </c>
      <c r="AN14" s="113">
        <v>184162</v>
      </c>
      <c r="AO14" s="113">
        <v>200402</v>
      </c>
      <c r="AP14" s="113">
        <v>162818</v>
      </c>
      <c r="AQ14" s="113">
        <v>163735</v>
      </c>
      <c r="AR14" s="113">
        <v>165664</v>
      </c>
      <c r="AS14" s="113">
        <v>182783</v>
      </c>
      <c r="AT14" s="113">
        <v>170643</v>
      </c>
      <c r="AU14" s="113">
        <v>170598</v>
      </c>
      <c r="AV14" s="113">
        <v>172747</v>
      </c>
      <c r="AW14" s="113">
        <v>192480</v>
      </c>
      <c r="AX14" s="113">
        <v>186116</v>
      </c>
      <c r="AY14" s="113">
        <v>191900.04726350482</v>
      </c>
      <c r="AZ14" s="113">
        <v>195719</v>
      </c>
      <c r="BA14"/>
      <c r="BB14" s="113">
        <v>711233</v>
      </c>
      <c r="BC14" s="113">
        <v>594010</v>
      </c>
      <c r="BD14" s="113">
        <v>696994</v>
      </c>
      <c r="BE14" s="113">
        <v>675000</v>
      </c>
      <c r="BF14" s="113">
        <v>706468</v>
      </c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</row>
    <row r="15" spans="1:138" s="89" customFormat="1" x14ac:dyDescent="0.25">
      <c r="B15" s="86"/>
      <c r="C15" s="178"/>
      <c r="D15" s="863"/>
      <c r="E15" s="1043"/>
      <c r="F15" s="892"/>
      <c r="G15" s="803"/>
      <c r="H15" s="803"/>
      <c r="I15" s="803"/>
      <c r="J15" s="803"/>
      <c r="K15" s="803"/>
      <c r="L15" s="596"/>
      <c r="M15" s="596"/>
      <c r="N15" s="596"/>
      <c r="O15" s="178"/>
      <c r="P15" s="596"/>
      <c r="Q15" s="596"/>
      <c r="R15" s="596"/>
      <c r="S15" s="596"/>
      <c r="T15" s="505"/>
      <c r="U15" s="505"/>
      <c r="V15" s="505"/>
      <c r="W15" s="505"/>
      <c r="X15" s="505"/>
      <c r="AB15" s="112" t="s">
        <v>6</v>
      </c>
      <c r="AC15" s="86"/>
      <c r="AD15" s="88">
        <v>356994</v>
      </c>
      <c r="AE15" s="88">
        <v>381324</v>
      </c>
      <c r="AF15" s="88">
        <v>399509</v>
      </c>
      <c r="AG15" s="206">
        <v>439607</v>
      </c>
      <c r="AH15" s="88">
        <v>320135</v>
      </c>
      <c r="AI15" s="88">
        <v>317839</v>
      </c>
      <c r="AJ15" s="88">
        <v>328123</v>
      </c>
      <c r="AK15" s="88">
        <v>353014</v>
      </c>
      <c r="AL15" s="113">
        <v>269939</v>
      </c>
      <c r="AM15" s="113">
        <v>337589</v>
      </c>
      <c r="AN15" s="113">
        <v>408562</v>
      </c>
      <c r="AO15" s="113">
        <v>481739</v>
      </c>
      <c r="AP15" s="113">
        <v>366568</v>
      </c>
      <c r="AQ15" s="113">
        <v>407558</v>
      </c>
      <c r="AR15" s="113">
        <v>383358</v>
      </c>
      <c r="AS15" s="113">
        <v>415575</v>
      </c>
      <c r="AT15" s="113">
        <v>372006</v>
      </c>
      <c r="AU15" s="113">
        <v>387618</v>
      </c>
      <c r="AV15" s="113">
        <v>410619</v>
      </c>
      <c r="AW15" s="113">
        <v>448473</v>
      </c>
      <c r="AX15" s="113">
        <v>393997</v>
      </c>
      <c r="AY15" s="113">
        <v>425570.88049822208</v>
      </c>
      <c r="AZ15" s="113">
        <v>428434</v>
      </c>
      <c r="BA15"/>
      <c r="BB15" s="113">
        <v>1577434</v>
      </c>
      <c r="BC15" s="113">
        <v>1315778</v>
      </c>
      <c r="BD15" s="113">
        <v>1501160</v>
      </c>
      <c r="BE15" s="113">
        <v>1573059</v>
      </c>
      <c r="BF15" s="113">
        <v>1618716</v>
      </c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</row>
    <row r="16" spans="1:138" s="89" customFormat="1" x14ac:dyDescent="0.25">
      <c r="B16" s="86" t="s">
        <v>571</v>
      </c>
      <c r="C16" s="178"/>
      <c r="D16" s="865">
        <v>13.5</v>
      </c>
      <c r="E16" s="1045">
        <v>8</v>
      </c>
      <c r="F16" s="894">
        <v>0.3</v>
      </c>
      <c r="G16" s="842">
        <v>-403</v>
      </c>
      <c r="H16" s="842">
        <v>-408.50000000000006</v>
      </c>
      <c r="I16" s="805">
        <v>-37.799999999999997</v>
      </c>
      <c r="J16" s="805">
        <v>-14.5</v>
      </c>
      <c r="K16" s="805">
        <v>-44.899999999999991</v>
      </c>
      <c r="L16" s="596">
        <v>-47.1</v>
      </c>
      <c r="M16" s="596">
        <v>-15.800000000000004</v>
      </c>
      <c r="N16" s="596">
        <v>-4.9000000000000004</v>
      </c>
      <c r="O16" s="178"/>
      <c r="P16" s="596">
        <v>-1.7</v>
      </c>
      <c r="Q16" s="596">
        <v>22.6</v>
      </c>
      <c r="R16" s="596">
        <v>123.6</v>
      </c>
      <c r="S16" s="596">
        <v>36.700000000000003</v>
      </c>
      <c r="T16" s="505">
        <v>14100000</v>
      </c>
      <c r="U16" s="505">
        <v>-17613840.166677527</v>
      </c>
      <c r="V16" s="505">
        <v>-78261813.339999989</v>
      </c>
      <c r="W16" s="505">
        <v>142447446.49150002</v>
      </c>
      <c r="X16" s="505">
        <v>18223619.609999999</v>
      </c>
      <c r="AB16" s="112" t="s">
        <v>7</v>
      </c>
      <c r="AC16" s="86"/>
      <c r="AD16" s="88">
        <v>9316</v>
      </c>
      <c r="AE16" s="88">
        <v>9218</v>
      </c>
      <c r="AF16" s="88">
        <v>8330</v>
      </c>
      <c r="AG16" s="206">
        <v>11010</v>
      </c>
      <c r="AH16" s="88">
        <v>10717</v>
      </c>
      <c r="AI16" s="88">
        <v>9614</v>
      </c>
      <c r="AJ16" s="88">
        <v>10372</v>
      </c>
      <c r="AK16" s="88">
        <v>10432</v>
      </c>
      <c r="AL16" s="113">
        <v>6686</v>
      </c>
      <c r="AM16" s="113">
        <v>10678</v>
      </c>
      <c r="AN16" s="113">
        <v>10855</v>
      </c>
      <c r="AO16" s="113">
        <v>10134</v>
      </c>
      <c r="AP16" s="113">
        <v>7026</v>
      </c>
      <c r="AQ16" s="113">
        <v>11272</v>
      </c>
      <c r="AR16" s="113">
        <v>11088</v>
      </c>
      <c r="AS16" s="113">
        <v>6870</v>
      </c>
      <c r="AT16" s="113">
        <v>10310</v>
      </c>
      <c r="AU16" s="113">
        <v>10595</v>
      </c>
      <c r="AV16" s="113">
        <v>9231</v>
      </c>
      <c r="AW16" s="113">
        <v>8851</v>
      </c>
      <c r="AX16" s="113">
        <v>5904</v>
      </c>
      <c r="AY16" s="113">
        <v>8789.5635149262635</v>
      </c>
      <c r="AZ16" s="113">
        <v>9515</v>
      </c>
      <c r="BA16"/>
      <c r="BB16" s="113">
        <v>37874</v>
      </c>
      <c r="BC16" s="113">
        <v>40759</v>
      </c>
      <c r="BD16" s="113">
        <v>38597</v>
      </c>
      <c r="BE16" s="113">
        <v>36256</v>
      </c>
      <c r="BF16" s="113">
        <v>38987</v>
      </c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</row>
    <row r="17" spans="2:138 16373:16373" s="89" customFormat="1" ht="25.5" x14ac:dyDescent="0.25">
      <c r="B17" s="84" t="s">
        <v>656</v>
      </c>
      <c r="C17" s="178"/>
      <c r="D17" s="866">
        <v>281.89999999999998</v>
      </c>
      <c r="E17" s="1046">
        <v>140.19999999999999</v>
      </c>
      <c r="F17" s="895">
        <v>74.8</v>
      </c>
      <c r="G17" s="843">
        <v>299.69999999999982</v>
      </c>
      <c r="H17" s="843">
        <v>118.59999999999945</v>
      </c>
      <c r="I17" s="806">
        <v>237</v>
      </c>
      <c r="J17" s="806">
        <v>122.40000000000009</v>
      </c>
      <c r="K17" s="806">
        <v>1083.1000000000013</v>
      </c>
      <c r="L17" s="597">
        <v>853.4</v>
      </c>
      <c r="M17" s="597">
        <v>611.20000000000027</v>
      </c>
      <c r="N17" s="597">
        <f>SUM(N7:N16)</f>
        <v>359.39999999999986</v>
      </c>
      <c r="O17" s="178"/>
      <c r="P17" s="597">
        <v>1066.3</v>
      </c>
      <c r="Q17" s="597">
        <v>513.20000000000005</v>
      </c>
      <c r="R17" s="597">
        <v>580.20000000000005</v>
      </c>
      <c r="S17" s="597">
        <v>859.9</v>
      </c>
      <c r="T17" s="507">
        <v>907000000</v>
      </c>
      <c r="U17" s="507">
        <f t="shared" ref="U17:X17" si="1">SUM(U7,U16)+SUM(U9:U14)</f>
        <v>700303141.68948936</v>
      </c>
      <c r="V17" s="507">
        <f t="shared" si="1"/>
        <v>489521481.43059015</v>
      </c>
      <c r="W17" s="507">
        <f t="shared" si="1"/>
        <v>704892326.12916231</v>
      </c>
      <c r="X17" s="507">
        <f t="shared" si="1"/>
        <v>503717995.11624098</v>
      </c>
      <c r="AB17" s="116" t="s">
        <v>8</v>
      </c>
      <c r="AC17" s="86"/>
      <c r="AD17" s="88">
        <v>374553</v>
      </c>
      <c r="AE17" s="88">
        <v>365032</v>
      </c>
      <c r="AF17" s="88">
        <v>587502</v>
      </c>
      <c r="AG17" s="206">
        <v>387468</v>
      </c>
      <c r="AH17" s="88">
        <v>363524</v>
      </c>
      <c r="AI17" s="88">
        <v>361275</v>
      </c>
      <c r="AJ17" s="88">
        <v>348171</v>
      </c>
      <c r="AK17" s="88">
        <v>671785</v>
      </c>
      <c r="AL17" s="113">
        <v>319937</v>
      </c>
      <c r="AM17" s="113">
        <v>375192</v>
      </c>
      <c r="AN17" s="113">
        <v>371129</v>
      </c>
      <c r="AO17" s="113">
        <v>395234</v>
      </c>
      <c r="AP17" s="113">
        <v>385348</v>
      </c>
      <c r="AQ17" s="113">
        <v>367644</v>
      </c>
      <c r="AR17" s="113">
        <v>352754</v>
      </c>
      <c r="AS17" s="113">
        <v>336555</v>
      </c>
      <c r="AT17" s="113">
        <v>371185</v>
      </c>
      <c r="AU17" s="113">
        <v>382475</v>
      </c>
      <c r="AV17" s="113">
        <v>357761</v>
      </c>
      <c r="AW17" s="113">
        <v>397295</v>
      </c>
      <c r="AX17" s="113">
        <v>398979</v>
      </c>
      <c r="AY17" s="113">
        <v>415543.93040782434</v>
      </c>
      <c r="AZ17" s="113">
        <v>384759</v>
      </c>
      <c r="BA17"/>
      <c r="BB17" s="113">
        <v>1714555</v>
      </c>
      <c r="BC17" s="113">
        <v>1698873</v>
      </c>
      <c r="BD17" s="113">
        <v>1484764</v>
      </c>
      <c r="BE17" s="113">
        <v>1442301</v>
      </c>
      <c r="BF17" s="113">
        <v>1508716</v>
      </c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</row>
    <row r="18" spans="2:138 16373:16373" s="89" customFormat="1" x14ac:dyDescent="0.25">
      <c r="B18" s="86" t="s">
        <v>538</v>
      </c>
      <c r="C18" s="178"/>
      <c r="D18" s="867">
        <v>-191.1</v>
      </c>
      <c r="E18" s="1047">
        <v>-85.5</v>
      </c>
      <c r="F18" s="896">
        <v>-95.2</v>
      </c>
      <c r="G18" s="802">
        <v>-2991.1000000000004</v>
      </c>
      <c r="H18" s="802">
        <v>-910.8</v>
      </c>
      <c r="I18" s="807">
        <v>-700.2</v>
      </c>
      <c r="J18" s="807">
        <v>-219.2</v>
      </c>
      <c r="K18" s="807">
        <v>-791.7</v>
      </c>
      <c r="L18" s="598">
        <v>-594.4</v>
      </c>
      <c r="M18" s="598">
        <v>-389.7</v>
      </c>
      <c r="N18" s="598">
        <v>-191.4</v>
      </c>
      <c r="O18" s="178"/>
      <c r="P18" s="598">
        <v>-733</v>
      </c>
      <c r="Q18" s="598">
        <v>-722</v>
      </c>
      <c r="R18" s="598">
        <v>-766.6</v>
      </c>
      <c r="S18" s="598">
        <v>-716.5</v>
      </c>
      <c r="T18" s="508">
        <v>-629400000</v>
      </c>
      <c r="U18" s="508">
        <v>-546884865.96953261</v>
      </c>
      <c r="V18" s="508">
        <v>-621592151.05245697</v>
      </c>
      <c r="W18" s="508">
        <v>-648982039.38109398</v>
      </c>
      <c r="X18" s="508">
        <v>-382790699.852171</v>
      </c>
      <c r="AB18" s="112" t="s">
        <v>9</v>
      </c>
      <c r="AC18" s="86"/>
      <c r="AD18" s="88">
        <v>11607</v>
      </c>
      <c r="AE18" s="88">
        <v>19059</v>
      </c>
      <c r="AF18" s="88">
        <v>15869</v>
      </c>
      <c r="AG18" s="206">
        <v>14949</v>
      </c>
      <c r="AH18" s="88">
        <v>9185</v>
      </c>
      <c r="AI18" s="88">
        <v>12733</v>
      </c>
      <c r="AJ18" s="88">
        <v>7438</v>
      </c>
      <c r="AK18" s="88">
        <v>10985</v>
      </c>
      <c r="AL18" s="113">
        <v>8858</v>
      </c>
      <c r="AM18" s="113">
        <v>12673</v>
      </c>
      <c r="AN18" s="113">
        <v>13386</v>
      </c>
      <c r="AO18" s="113">
        <v>21838</v>
      </c>
      <c r="AP18" s="113">
        <v>11563</v>
      </c>
      <c r="AQ18" s="113">
        <v>14727</v>
      </c>
      <c r="AR18" s="113">
        <v>12786</v>
      </c>
      <c r="AS18" s="113">
        <v>16418</v>
      </c>
      <c r="AT18" s="113">
        <v>13056</v>
      </c>
      <c r="AU18" s="113">
        <v>14382</v>
      </c>
      <c r="AV18" s="113">
        <v>13936</v>
      </c>
      <c r="AW18" s="113">
        <v>16206</v>
      </c>
      <c r="AX18" s="113">
        <v>13260</v>
      </c>
      <c r="AY18" s="113">
        <v>14140.996896568602</v>
      </c>
      <c r="AZ18" s="113">
        <v>13857</v>
      </c>
      <c r="BA18"/>
      <c r="BB18" s="113">
        <v>61484</v>
      </c>
      <c r="BC18" s="113">
        <v>43955</v>
      </c>
      <c r="BD18" s="113">
        <v>53854</v>
      </c>
      <c r="BE18" s="113">
        <v>55494</v>
      </c>
      <c r="BF18" s="113">
        <v>57580</v>
      </c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</row>
    <row r="19" spans="2:138 16373:16373" s="89" customFormat="1" x14ac:dyDescent="0.25">
      <c r="B19" s="84" t="s">
        <v>657</v>
      </c>
      <c r="C19" s="178"/>
      <c r="D19" s="868">
        <v>90.8</v>
      </c>
      <c r="E19" s="1048">
        <v>54.7</v>
      </c>
      <c r="F19" s="897">
        <v>-20.399999999999999</v>
      </c>
      <c r="G19" s="808">
        <v>-2691.4000000000005</v>
      </c>
      <c r="H19" s="808">
        <v>-792.2000000000005</v>
      </c>
      <c r="I19" s="808">
        <v>-463.2</v>
      </c>
      <c r="J19" s="808">
        <v>-96.799999999999898</v>
      </c>
      <c r="K19" s="808">
        <v>291.40000000000123</v>
      </c>
      <c r="L19" s="597">
        <v>259</v>
      </c>
      <c r="M19" s="597">
        <v>221.50000000000028</v>
      </c>
      <c r="N19" s="597">
        <f>N17+N18</f>
        <v>167.99999999999986</v>
      </c>
      <c r="O19" s="178"/>
      <c r="P19" s="597">
        <v>333.3</v>
      </c>
      <c r="Q19" s="597">
        <v>-208.8</v>
      </c>
      <c r="R19" s="597">
        <v>-186.4</v>
      </c>
      <c r="S19" s="597">
        <v>143.4</v>
      </c>
      <c r="T19" s="507">
        <v>277600000</v>
      </c>
      <c r="U19" s="507">
        <f t="shared" ref="U19:X19" si="2">SUM(U17:U18)</f>
        <v>153418275.71995676</v>
      </c>
      <c r="V19" s="507">
        <f t="shared" si="2"/>
        <v>-132070669.62186682</v>
      </c>
      <c r="W19" s="507">
        <f t="shared" si="2"/>
        <v>55910286.748068333</v>
      </c>
      <c r="X19" s="507">
        <f t="shared" si="2"/>
        <v>120927295.26406997</v>
      </c>
      <c r="AB19" s="112" t="s">
        <v>10</v>
      </c>
      <c r="AC19" s="86"/>
      <c r="AD19" s="88">
        <v>17601</v>
      </c>
      <c r="AE19" s="88">
        <v>80499</v>
      </c>
      <c r="AF19" s="88">
        <v>21973</v>
      </c>
      <c r="AG19" s="88">
        <v>15597</v>
      </c>
      <c r="AH19" s="88">
        <v>8622</v>
      </c>
      <c r="AI19" s="88">
        <v>7243</v>
      </c>
      <c r="AJ19" s="88">
        <v>10775</v>
      </c>
      <c r="AK19" s="88">
        <v>11563</v>
      </c>
      <c r="AL19" s="113">
        <v>6502</v>
      </c>
      <c r="AM19" s="113">
        <v>5893</v>
      </c>
      <c r="AN19" s="113">
        <v>6697</v>
      </c>
      <c r="AO19" s="113">
        <v>6562</v>
      </c>
      <c r="AP19" s="113">
        <v>8336</v>
      </c>
      <c r="AQ19" s="113">
        <v>3580</v>
      </c>
      <c r="AR19" s="113">
        <v>5425</v>
      </c>
      <c r="AS19" s="113">
        <v>4725</v>
      </c>
      <c r="AT19" s="113">
        <v>7396</v>
      </c>
      <c r="AU19" s="113">
        <v>5594</v>
      </c>
      <c r="AV19" s="113">
        <v>7877</v>
      </c>
      <c r="AW19" s="113">
        <v>18265</v>
      </c>
      <c r="AX19" s="113">
        <v>7802</v>
      </c>
      <c r="AY19" s="113">
        <v>7812.8921399999981</v>
      </c>
      <c r="AZ19" s="113">
        <v>8688</v>
      </c>
      <c r="BA19"/>
      <c r="BB19" s="113">
        <v>135670</v>
      </c>
      <c r="BC19" s="113">
        <v>38203</v>
      </c>
      <c r="BD19" s="113">
        <v>25654</v>
      </c>
      <c r="BE19" s="113">
        <v>22066</v>
      </c>
      <c r="BF19" s="113">
        <v>39132</v>
      </c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</row>
    <row r="20" spans="2:138 16373:16373" s="89" customFormat="1" x14ac:dyDescent="0.25">
      <c r="B20" s="86" t="s">
        <v>572</v>
      </c>
      <c r="C20" s="178"/>
      <c r="D20" s="869">
        <v>-94.6</v>
      </c>
      <c r="E20" s="1049">
        <v>-69.3</v>
      </c>
      <c r="F20" s="898">
        <v>-36.1</v>
      </c>
      <c r="G20" s="844">
        <v>-176.8</v>
      </c>
      <c r="H20" s="844">
        <v>-142.19999999999999</v>
      </c>
      <c r="I20" s="809">
        <v>-97</v>
      </c>
      <c r="J20" s="809">
        <v>-48</v>
      </c>
      <c r="K20" s="809">
        <v>-181.49999999999997</v>
      </c>
      <c r="L20" s="595">
        <v>-133.30000000000001</v>
      </c>
      <c r="M20" s="595">
        <v>-87.3</v>
      </c>
      <c r="N20" s="595">
        <v>-41.5</v>
      </c>
      <c r="O20" s="178"/>
      <c r="P20" s="595">
        <v>-150.6</v>
      </c>
      <c r="Q20" s="595">
        <v>-60.3</v>
      </c>
      <c r="R20" s="595">
        <v>-82.2</v>
      </c>
      <c r="S20" s="595">
        <v>-71.599999999999994</v>
      </c>
      <c r="T20" s="506">
        <v>-42000000</v>
      </c>
      <c r="U20" s="506">
        <v>-37788272.523992494</v>
      </c>
      <c r="V20" s="506">
        <v>-22314136.51696787</v>
      </c>
      <c r="W20" s="506">
        <v>-51673588.970000006</v>
      </c>
      <c r="X20" s="506">
        <v>-28287919.569999993</v>
      </c>
      <c r="AB20" s="112" t="s">
        <v>11</v>
      </c>
      <c r="AC20" s="86"/>
      <c r="AD20" s="198">
        <v>8488</v>
      </c>
      <c r="AE20" s="198">
        <v>9698</v>
      </c>
      <c r="AF20" s="198">
        <v>18683</v>
      </c>
      <c r="AG20" s="198">
        <v>23312</v>
      </c>
      <c r="AH20" s="198">
        <v>8467</v>
      </c>
      <c r="AI20" s="198">
        <v>6176</v>
      </c>
      <c r="AJ20" s="198">
        <v>6557</v>
      </c>
      <c r="AK20" s="198">
        <v>4522</v>
      </c>
      <c r="AL20" s="198">
        <v>9877</v>
      </c>
      <c r="AM20" s="198">
        <v>7956</v>
      </c>
      <c r="AN20" s="198">
        <v>3650</v>
      </c>
      <c r="AO20" s="198">
        <v>33718</v>
      </c>
      <c r="AP20" s="198">
        <v>12144</v>
      </c>
      <c r="AQ20" s="198">
        <v>70695</v>
      </c>
      <c r="AR20" s="198">
        <v>5659</v>
      </c>
      <c r="AS20" s="198">
        <v>29074</v>
      </c>
      <c r="AT20" s="198">
        <v>8588</v>
      </c>
      <c r="AU20" s="198">
        <v>10186</v>
      </c>
      <c r="AV20" s="198">
        <v>22050</v>
      </c>
      <c r="AW20" s="198">
        <v>26303</v>
      </c>
      <c r="AX20" s="198">
        <v>9547</v>
      </c>
      <c r="AY20" s="198">
        <v>7921.2977859874009</v>
      </c>
      <c r="AZ20" s="198">
        <v>9388</v>
      </c>
      <c r="BA20"/>
      <c r="BB20" s="198">
        <v>60181</v>
      </c>
      <c r="BC20" s="198">
        <v>39039</v>
      </c>
      <c r="BD20" s="198">
        <v>48217</v>
      </c>
      <c r="BE20" s="198">
        <v>117572</v>
      </c>
      <c r="BF20" s="198">
        <v>67127</v>
      </c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</row>
    <row r="21" spans="2:138 16373:16373" ht="25.5" x14ac:dyDescent="0.25">
      <c r="B21" s="86" t="s">
        <v>573</v>
      </c>
      <c r="D21" s="1041">
        <v>0.3</v>
      </c>
      <c r="E21" s="1044">
        <v>-0.6</v>
      </c>
      <c r="F21" s="893">
        <v>-0.2</v>
      </c>
      <c r="G21" s="845">
        <v>-16.3</v>
      </c>
      <c r="H21" s="845">
        <v>6</v>
      </c>
      <c r="I21" s="804">
        <v>4.4000000000000004</v>
      </c>
      <c r="J21" s="804">
        <v>2</v>
      </c>
      <c r="K21" s="804">
        <v>9.1</v>
      </c>
      <c r="L21" s="596">
        <v>7.1</v>
      </c>
      <c r="M21" s="596">
        <v>5.6</v>
      </c>
      <c r="N21" s="596">
        <v>4.0999999999999996</v>
      </c>
      <c r="P21" s="596">
        <v>9.1</v>
      </c>
      <c r="Q21" s="596">
        <v>4.7</v>
      </c>
      <c r="R21" s="596">
        <v>1.7</v>
      </c>
      <c r="S21" s="596">
        <v>1.7</v>
      </c>
      <c r="T21" s="505">
        <v>3700000</v>
      </c>
      <c r="U21" s="505">
        <v>805989.99791866285</v>
      </c>
      <c r="V21" s="505">
        <v>3460758.3557259999</v>
      </c>
      <c r="W21" s="505">
        <v>4416171.66</v>
      </c>
      <c r="X21" s="505">
        <v>881343.95999999985</v>
      </c>
      <c r="AB21" s="43"/>
      <c r="AC21" s="44"/>
      <c r="AD21" s="47"/>
      <c r="AE21" s="47"/>
      <c r="AF21" s="47"/>
      <c r="AG21" s="47"/>
      <c r="AH21" s="47"/>
      <c r="AI21" s="47"/>
      <c r="AJ21" s="47"/>
      <c r="AK21" s="47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B21" s="47"/>
      <c r="BC21" s="47"/>
      <c r="BD21" s="47"/>
      <c r="BE21" s="71"/>
      <c r="BF21" s="71"/>
    </row>
    <row r="22" spans="2:138 16373:16373" ht="25.5" x14ac:dyDescent="0.25">
      <c r="B22" s="86" t="s">
        <v>574</v>
      </c>
      <c r="D22" s="870" t="s">
        <v>18</v>
      </c>
      <c r="E22" s="1050" t="s">
        <v>18</v>
      </c>
      <c r="F22" s="899" t="s">
        <v>18</v>
      </c>
      <c r="G22" s="811">
        <v>0</v>
      </c>
      <c r="H22" s="811" t="s">
        <v>18</v>
      </c>
      <c r="I22" s="810" t="s">
        <v>18</v>
      </c>
      <c r="J22" s="810">
        <v>0</v>
      </c>
      <c r="K22" s="810" t="s">
        <v>18</v>
      </c>
      <c r="L22" s="599"/>
      <c r="M22" s="599"/>
      <c r="N22" s="599"/>
      <c r="P22" s="599"/>
      <c r="Q22" s="599"/>
      <c r="R22" s="599" t="s">
        <v>18</v>
      </c>
      <c r="S22" s="599" t="s">
        <v>18</v>
      </c>
      <c r="T22" s="509">
        <v>4500000</v>
      </c>
      <c r="U22" s="509">
        <v>0</v>
      </c>
      <c r="V22" s="509">
        <v>0</v>
      </c>
      <c r="W22" s="509">
        <v>1864951.92</v>
      </c>
      <c r="X22" s="509">
        <v>0</v>
      </c>
      <c r="AB22" s="82" t="s">
        <v>12</v>
      </c>
      <c r="AC22" s="84"/>
      <c r="AD22" s="85">
        <f t="shared" ref="AD22:AL22" si="3">SUM(AD13:AD20)</f>
        <v>1035282</v>
      </c>
      <c r="AE22" s="85">
        <f t="shared" si="3"/>
        <v>1129605</v>
      </c>
      <c r="AF22" s="85">
        <f t="shared" si="3"/>
        <v>1335965</v>
      </c>
      <c r="AG22" s="85">
        <f t="shared" si="3"/>
        <v>1186424</v>
      </c>
      <c r="AH22" s="85">
        <f t="shared" si="3"/>
        <v>970009</v>
      </c>
      <c r="AI22" s="85">
        <f t="shared" si="3"/>
        <v>960867</v>
      </c>
      <c r="AJ22" s="85">
        <f t="shared" si="3"/>
        <v>956245</v>
      </c>
      <c r="AK22" s="85">
        <f t="shared" si="3"/>
        <v>1292907</v>
      </c>
      <c r="AL22" s="85">
        <f t="shared" si="3"/>
        <v>866206</v>
      </c>
      <c r="AM22" s="85">
        <f>SUM(AM13:AM20)</f>
        <v>1023132</v>
      </c>
      <c r="AN22" s="85">
        <f t="shared" ref="AN22:AR22" si="4">SUM(AN13:AN20)</f>
        <v>1118752</v>
      </c>
      <c r="AO22" s="85">
        <f t="shared" si="4"/>
        <v>1479990</v>
      </c>
      <c r="AP22" s="85">
        <f t="shared" si="4"/>
        <v>1096162</v>
      </c>
      <c r="AQ22" s="85">
        <f t="shared" si="4"/>
        <v>1220990</v>
      </c>
      <c r="AR22" s="85">
        <f t="shared" si="4"/>
        <v>1082886</v>
      </c>
      <c r="AS22" s="85">
        <v>1143302</v>
      </c>
      <c r="AT22" s="85">
        <v>1097025</v>
      </c>
      <c r="AU22" s="85">
        <f>SUM(AU13:AU20)</f>
        <v>1124967</v>
      </c>
      <c r="AV22" s="85">
        <f>SUM(AV13:AV20)</f>
        <v>1135833</v>
      </c>
      <c r="AW22" s="85">
        <v>1225786</v>
      </c>
      <c r="AX22" s="85">
        <f>SUM(AX13:AX20)</f>
        <v>1152620</v>
      </c>
      <c r="AY22" s="85">
        <v>1223304.7538285288</v>
      </c>
      <c r="AZ22" s="85">
        <v>1187622</v>
      </c>
      <c r="BB22" s="85">
        <v>4687276</v>
      </c>
      <c r="BC22" s="85">
        <v>4153408</v>
      </c>
      <c r="BD22" s="85">
        <f>SUM(BD13:BD20)</f>
        <v>4498222</v>
      </c>
      <c r="BE22" s="85">
        <f>SUM(BE13:BE20)</f>
        <v>4543340</v>
      </c>
      <c r="BF22" s="85">
        <v>4583611</v>
      </c>
    </row>
    <row r="23" spans="2:138 16373:16373" x14ac:dyDescent="0.25">
      <c r="B23" s="84" t="s">
        <v>658</v>
      </c>
      <c r="D23" s="871">
        <v>-3.5</v>
      </c>
      <c r="E23" s="1051">
        <v>-15.2</v>
      </c>
      <c r="F23" s="900">
        <v>-56.7</v>
      </c>
      <c r="G23" s="811">
        <v>-2884.5000000000009</v>
      </c>
      <c r="H23" s="811">
        <v>-928.40000000000055</v>
      </c>
      <c r="I23" s="811">
        <v>-555.79999999999995</v>
      </c>
      <c r="J23" s="811">
        <v>-142.7999999999999</v>
      </c>
      <c r="K23" s="811">
        <v>119.00000000000125</v>
      </c>
      <c r="L23" s="597">
        <v>132.80000000000001</v>
      </c>
      <c r="M23" s="597">
        <v>139.80000000000027</v>
      </c>
      <c r="N23" s="597">
        <f>SUM(N19:N22)</f>
        <v>130.59999999999985</v>
      </c>
      <c r="P23" s="597">
        <v>191.8</v>
      </c>
      <c r="Q23" s="597">
        <v>-264.39999999999998</v>
      </c>
      <c r="R23" s="597">
        <v>-266.89999999999998</v>
      </c>
      <c r="S23" s="597">
        <v>73.5</v>
      </c>
      <c r="T23" s="507">
        <v>243800000</v>
      </c>
      <c r="U23" s="507">
        <f t="shared" ref="U23:X23" si="5">SUM(U19:U22)</f>
        <v>116435993.19388293</v>
      </c>
      <c r="V23" s="507">
        <f t="shared" si="5"/>
        <v>-150924047.78310868</v>
      </c>
      <c r="W23" s="507">
        <f t="shared" si="5"/>
        <v>10517821.358068326</v>
      </c>
      <c r="X23" s="507">
        <f t="shared" si="5"/>
        <v>93520719.654069975</v>
      </c>
      <c r="AB23" s="43"/>
      <c r="AC23" s="44"/>
      <c r="AD23" s="46"/>
      <c r="AE23" s="46"/>
      <c r="AF23" s="46"/>
      <c r="AG23" s="46"/>
      <c r="AH23" s="46"/>
      <c r="AI23" s="46"/>
      <c r="AJ23" s="46"/>
      <c r="AK23" s="46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B23" s="46"/>
      <c r="BC23" s="233"/>
      <c r="BD23" s="46"/>
      <c r="BE23" s="88"/>
      <c r="BF23" s="88"/>
    </row>
    <row r="24" spans="2:138 16373:16373" s="89" customFormat="1" x14ac:dyDescent="0.25">
      <c r="B24" s="86" t="s">
        <v>17</v>
      </c>
      <c r="C24" s="178"/>
      <c r="D24" s="872">
        <v>-6.9</v>
      </c>
      <c r="E24" s="1052">
        <v>-2.7</v>
      </c>
      <c r="F24" s="901">
        <v>8.1</v>
      </c>
      <c r="G24" s="846">
        <v>471.9</v>
      </c>
      <c r="H24" s="846">
        <v>132.69999999999996</v>
      </c>
      <c r="I24" s="812">
        <v>102.7</v>
      </c>
      <c r="J24" s="812">
        <v>24.7</v>
      </c>
      <c r="K24" s="812">
        <v>-36.9</v>
      </c>
      <c r="L24" s="821">
        <v>-30.9</v>
      </c>
      <c r="M24" s="599">
        <v>-30.099999999999998</v>
      </c>
      <c r="N24" s="599">
        <v>-26.4</v>
      </c>
      <c r="O24" s="178"/>
      <c r="P24" s="599">
        <v>-43.8</v>
      </c>
      <c r="Q24" s="599">
        <v>39.1</v>
      </c>
      <c r="R24" s="599">
        <v>42.6</v>
      </c>
      <c r="S24" s="599">
        <v>-37.5</v>
      </c>
      <c r="T24" s="509">
        <v>-59900000</v>
      </c>
      <c r="U24" s="509">
        <v>-34760239.748989157</v>
      </c>
      <c r="V24" s="509">
        <v>17151623.084871698</v>
      </c>
      <c r="W24" s="509">
        <v>19562065.183294602</v>
      </c>
      <c r="X24" s="509">
        <v>-15239002.7195221</v>
      </c>
      <c r="Z24" s="13"/>
      <c r="AB24" s="82" t="s">
        <v>191</v>
      </c>
      <c r="AC24" s="86"/>
      <c r="AD24" s="235">
        <f t="shared" ref="AD24:AL24" si="6">AD13+AD26</f>
        <v>106324</v>
      </c>
      <c r="AE24" s="235">
        <f t="shared" si="6"/>
        <v>205978</v>
      </c>
      <c r="AF24" s="235">
        <f t="shared" si="6"/>
        <v>-15080</v>
      </c>
      <c r="AG24" s="235">
        <f t="shared" si="6"/>
        <v>201808</v>
      </c>
      <c r="AH24" s="235">
        <f t="shared" si="6"/>
        <v>159289</v>
      </c>
      <c r="AI24" s="235">
        <f t="shared" si="6"/>
        <v>191203</v>
      </c>
      <c r="AJ24" s="235">
        <f t="shared" si="6"/>
        <v>203326</v>
      </c>
      <c r="AK24" s="235">
        <f t="shared" si="6"/>
        <v>-109544</v>
      </c>
      <c r="AL24" s="235">
        <f t="shared" si="6"/>
        <v>134766</v>
      </c>
      <c r="AM24" s="235">
        <f>AM13+AM26</f>
        <v>256671</v>
      </c>
      <c r="AN24" s="235">
        <f t="shared" ref="AN24:AS24" si="7">AN13+AN26</f>
        <v>208425</v>
      </c>
      <c r="AO24" s="235">
        <f t="shared" si="7"/>
        <v>135074</v>
      </c>
      <c r="AP24" s="235">
        <f t="shared" si="7"/>
        <v>80551</v>
      </c>
      <c r="AQ24" s="235">
        <f t="shared" si="7"/>
        <v>49444</v>
      </c>
      <c r="AR24" s="235">
        <f t="shared" si="7"/>
        <v>154031</v>
      </c>
      <c r="AS24" s="235">
        <f t="shared" si="7"/>
        <v>205495</v>
      </c>
      <c r="AT24" s="235">
        <v>147017</v>
      </c>
      <c r="AU24" s="235">
        <f>AU11-AU22+AU13</f>
        <v>185764</v>
      </c>
      <c r="AV24" s="235">
        <f>AV11-AV22+AV13</f>
        <v>198665</v>
      </c>
      <c r="AW24" s="235">
        <v>170439</v>
      </c>
      <c r="AX24" s="235">
        <f>AX11-AX22+AX13</f>
        <v>200271</v>
      </c>
      <c r="AY24" s="235">
        <v>222319.04882296681</v>
      </c>
      <c r="AZ24" s="235">
        <v>279024</v>
      </c>
      <c r="BA24"/>
      <c r="BB24" s="87">
        <v>499030</v>
      </c>
      <c r="BC24" s="87">
        <v>503718</v>
      </c>
      <c r="BD24" s="235">
        <f>BD26+BD13</f>
        <v>704893</v>
      </c>
      <c r="BE24" s="235">
        <f>BE26+BE13</f>
        <v>489521</v>
      </c>
      <c r="BF24" s="235">
        <v>701885</v>
      </c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XES24" s="88"/>
    </row>
    <row r="25" spans="2:138 16373:16373" x14ac:dyDescent="0.25">
      <c r="B25" s="84" t="s">
        <v>659</v>
      </c>
      <c r="D25" s="871">
        <v>-10.4</v>
      </c>
      <c r="E25" s="1051">
        <v>-17.899999999999999</v>
      </c>
      <c r="F25" s="900">
        <v>-48.6</v>
      </c>
      <c r="G25" s="815">
        <v>-2412.6000000000008</v>
      </c>
      <c r="H25" s="815">
        <v>-795.70000000000061</v>
      </c>
      <c r="I25" s="811">
        <v>-453.1</v>
      </c>
      <c r="J25" s="811">
        <v>-118.09999999999989</v>
      </c>
      <c r="K25" s="811">
        <v>82.100000000001245</v>
      </c>
      <c r="L25" s="597">
        <v>101.9</v>
      </c>
      <c r="M25" s="597">
        <v>109.70000000000027</v>
      </c>
      <c r="N25" s="597">
        <f>N23+N24</f>
        <v>104.19999999999985</v>
      </c>
      <c r="P25" s="597">
        <v>148</v>
      </c>
      <c r="Q25" s="597">
        <v>-225.3</v>
      </c>
      <c r="R25" s="597">
        <v>-224.3</v>
      </c>
      <c r="S25" s="597">
        <v>36</v>
      </c>
      <c r="T25" s="510">
        <v>183900000</v>
      </c>
      <c r="U25" s="510">
        <f t="shared" ref="U25" si="8">SUM(U23:U24)</f>
        <v>81675753.444893777</v>
      </c>
      <c r="V25" s="510">
        <f>SUM(V23:V24)</f>
        <v>-133772424.69823699</v>
      </c>
      <c r="W25" s="510">
        <f t="shared" ref="W25:X25" si="9">SUM(W23:W24)</f>
        <v>30079886.541362926</v>
      </c>
      <c r="X25" s="510">
        <f t="shared" si="9"/>
        <v>78281716.934547871</v>
      </c>
      <c r="Z25" s="89"/>
      <c r="AB25" s="39"/>
      <c r="AC25" s="44"/>
      <c r="AD25" s="48"/>
      <c r="AE25" s="48"/>
      <c r="AF25" s="48"/>
      <c r="AG25" s="48"/>
      <c r="AH25" s="48"/>
      <c r="AI25" s="48"/>
      <c r="AJ25" s="48"/>
      <c r="AK25" s="48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B25" s="48"/>
      <c r="BC25" s="48"/>
      <c r="BD25" s="48"/>
      <c r="BE25" s="87"/>
      <c r="BF25" s="87"/>
      <c r="XES25" s="46"/>
    </row>
    <row r="26" spans="2:138 16373:16373" s="89" customFormat="1" x14ac:dyDescent="0.25">
      <c r="B26" s="22"/>
      <c r="C26" s="178"/>
      <c r="D26" s="869"/>
      <c r="E26" s="1049"/>
      <c r="F26" s="898"/>
      <c r="G26" s="847"/>
      <c r="H26" s="847"/>
      <c r="I26" s="809"/>
      <c r="J26" s="809"/>
      <c r="K26" s="809"/>
      <c r="L26" s="600"/>
      <c r="M26" s="600"/>
      <c r="N26" s="600"/>
      <c r="O26" s="178"/>
      <c r="P26" s="600"/>
      <c r="Q26" s="600"/>
      <c r="R26" s="600"/>
      <c r="S26" s="600"/>
      <c r="T26" s="511"/>
      <c r="U26" s="511"/>
      <c r="V26" s="511"/>
      <c r="W26" s="511"/>
      <c r="X26" s="511"/>
      <c r="AB26" s="82" t="s">
        <v>13</v>
      </c>
      <c r="AC26" s="84"/>
      <c r="AD26" s="90">
        <v>16039</v>
      </c>
      <c r="AE26" s="90">
        <v>110304</v>
      </c>
      <c r="AF26" s="87">
        <v>-109421</v>
      </c>
      <c r="AG26" s="87">
        <v>93263</v>
      </c>
      <c r="AH26" s="87">
        <v>68469</v>
      </c>
      <c r="AI26" s="87">
        <v>100483</v>
      </c>
      <c r="AJ26" s="85">
        <v>112807</v>
      </c>
      <c r="AK26" s="87">
        <v>-204685</v>
      </c>
      <c r="AL26" s="85">
        <v>32370</v>
      </c>
      <c r="AM26" s="85">
        <f>AM11-AM22</f>
        <v>148465</v>
      </c>
      <c r="AN26" s="85">
        <f t="shared" ref="AN26:AT26" si="10">AN11-AN22</f>
        <v>88114</v>
      </c>
      <c r="AO26" s="85">
        <f t="shared" si="10"/>
        <v>-195289</v>
      </c>
      <c r="AP26" s="85">
        <f t="shared" si="10"/>
        <v>-61808</v>
      </c>
      <c r="AQ26" s="85">
        <f t="shared" si="10"/>
        <v>-132335</v>
      </c>
      <c r="AR26" s="85">
        <f t="shared" si="10"/>
        <v>7879</v>
      </c>
      <c r="AS26" s="85">
        <f t="shared" si="10"/>
        <v>54193</v>
      </c>
      <c r="AT26" s="85">
        <f t="shared" si="10"/>
        <v>3176</v>
      </c>
      <c r="AU26" s="87">
        <f>AU11-AU22</f>
        <v>42245</v>
      </c>
      <c r="AV26" s="87">
        <f>AV11-AV22</f>
        <v>57053</v>
      </c>
      <c r="AW26" s="87">
        <v>52526</v>
      </c>
      <c r="AX26" s="87">
        <f>AX11-AX22</f>
        <v>63256</v>
      </c>
      <c r="AY26" s="87">
        <v>70693.903501471272</v>
      </c>
      <c r="AZ26" s="87">
        <v>141762</v>
      </c>
      <c r="BA26"/>
      <c r="BB26" s="85">
        <v>110185</v>
      </c>
      <c r="BC26" s="85">
        <v>120927</v>
      </c>
      <c r="BD26" s="87">
        <f>BD11-BD22</f>
        <v>55911</v>
      </c>
      <c r="BE26" s="87">
        <f>BE11-BE22</f>
        <v>-132071</v>
      </c>
      <c r="BF26" s="87">
        <v>155000</v>
      </c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</row>
    <row r="27" spans="2:138 16373:16373" customFormat="1" x14ac:dyDescent="0.25">
      <c r="B27" s="84" t="s">
        <v>575</v>
      </c>
      <c r="C27" s="22"/>
      <c r="D27" s="864"/>
      <c r="E27" s="1044"/>
      <c r="F27" s="893"/>
      <c r="G27" s="803"/>
      <c r="H27" s="803"/>
      <c r="I27" s="804"/>
      <c r="J27" s="804"/>
      <c r="K27" s="804"/>
      <c r="L27" s="22"/>
      <c r="M27" s="600"/>
      <c r="N27" s="600"/>
      <c r="O27" s="22"/>
      <c r="P27" s="600"/>
      <c r="Q27" s="600"/>
      <c r="R27" s="600"/>
      <c r="S27" s="600"/>
      <c r="T27" s="511"/>
      <c r="U27" s="511"/>
      <c r="V27" s="511"/>
      <c r="W27" s="511"/>
      <c r="X27" s="511"/>
      <c r="Y27" s="13"/>
      <c r="Z27" s="13"/>
      <c r="AA27" s="13"/>
    </row>
    <row r="28" spans="2:138 16373:16373" s="89" customFormat="1" x14ac:dyDescent="0.25">
      <c r="B28" s="86" t="s">
        <v>523</v>
      </c>
      <c r="C28" s="178"/>
      <c r="D28" s="863">
        <v>0.4</v>
      </c>
      <c r="E28" s="1043">
        <v>3.1</v>
      </c>
      <c r="F28" s="892">
        <v>8.8000000000000007</v>
      </c>
      <c r="G28" s="804">
        <v>6.2</v>
      </c>
      <c r="H28" s="804">
        <v>5.7</v>
      </c>
      <c r="I28" s="803">
        <v>2.6</v>
      </c>
      <c r="J28" s="803">
        <v>4.0999999999999996</v>
      </c>
      <c r="K28" s="803">
        <v>41.5</v>
      </c>
      <c r="L28" s="596">
        <v>9.6</v>
      </c>
      <c r="M28" s="596">
        <v>31.7</v>
      </c>
      <c r="N28" s="596">
        <v>4.2</v>
      </c>
      <c r="O28" s="178"/>
      <c r="P28" s="596">
        <v>-6.7</v>
      </c>
      <c r="Q28" s="596">
        <v>13.2</v>
      </c>
      <c r="R28" s="596">
        <v>-50.8</v>
      </c>
      <c r="S28" s="596">
        <v>9.9</v>
      </c>
      <c r="T28" s="505">
        <v>-23400000</v>
      </c>
      <c r="U28" s="505">
        <v>27865013.830000002</v>
      </c>
      <c r="V28" s="505">
        <v>-3919524.77</v>
      </c>
      <c r="W28" s="505">
        <v>3372772.2800000003</v>
      </c>
      <c r="X28" s="505">
        <v>-3157308.04</v>
      </c>
      <c r="AB28" s="112" t="s">
        <v>14</v>
      </c>
      <c r="AC28" s="86"/>
      <c r="AD28" s="117">
        <v>10680</v>
      </c>
      <c r="AE28" s="117">
        <v>8681</v>
      </c>
      <c r="AF28" s="118">
        <v>6731</v>
      </c>
      <c r="AG28" s="118">
        <v>8241</v>
      </c>
      <c r="AH28" s="118">
        <v>6088</v>
      </c>
      <c r="AI28" s="118">
        <v>5520</v>
      </c>
      <c r="AJ28" s="118">
        <v>17312</v>
      </c>
      <c r="AK28" s="118">
        <v>4892</v>
      </c>
      <c r="AL28" s="118">
        <v>6682</v>
      </c>
      <c r="AM28" s="118">
        <v>2695</v>
      </c>
      <c r="AN28" s="118">
        <v>78</v>
      </c>
      <c r="AO28" s="118">
        <v>5268</v>
      </c>
      <c r="AP28" s="118">
        <v>390</v>
      </c>
      <c r="AQ28" s="118">
        <v>384</v>
      </c>
      <c r="AR28" s="118">
        <v>237</v>
      </c>
      <c r="AS28" s="118">
        <v>37914</v>
      </c>
      <c r="AT28" s="118">
        <v>10087</v>
      </c>
      <c r="AU28" s="118">
        <v>4153</v>
      </c>
      <c r="AV28" s="118">
        <v>915</v>
      </c>
      <c r="AW28" s="118">
        <v>5012</v>
      </c>
      <c r="AX28" s="118">
        <v>2683</v>
      </c>
      <c r="AY28" s="118">
        <v>7614.017770000004</v>
      </c>
      <c r="AZ28" s="118">
        <v>3005</v>
      </c>
      <c r="BA28"/>
      <c r="BB28" s="118">
        <v>34333</v>
      </c>
      <c r="BC28" s="118">
        <v>33812</v>
      </c>
      <c r="BD28" s="113">
        <v>14723</v>
      </c>
      <c r="BE28" s="118">
        <v>38925</v>
      </c>
      <c r="BF28" s="118">
        <v>20167</v>
      </c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</row>
    <row r="29" spans="2:138 16373:16373" s="89" customFormat="1" x14ac:dyDescent="0.25">
      <c r="B29" s="86" t="s">
        <v>576</v>
      </c>
      <c r="C29" s="178"/>
      <c r="D29" s="863">
        <v>-0.1</v>
      </c>
      <c r="E29" s="1043">
        <v>-0.6</v>
      </c>
      <c r="F29" s="892">
        <v>-1.7</v>
      </c>
      <c r="G29" s="803">
        <v>-1.0999999999999999</v>
      </c>
      <c r="H29" s="803">
        <v>-1</v>
      </c>
      <c r="I29" s="803">
        <v>-0.5</v>
      </c>
      <c r="J29" s="803">
        <v>-0.8</v>
      </c>
      <c r="K29" s="803">
        <v>-7.9</v>
      </c>
      <c r="L29" s="598">
        <v>-1.8</v>
      </c>
      <c r="M29" s="598">
        <v>-6</v>
      </c>
      <c r="N29" s="598">
        <v>-0.8</v>
      </c>
      <c r="O29" s="178"/>
      <c r="P29" s="598">
        <v>1.3</v>
      </c>
      <c r="Q29" s="598">
        <v>-2.5</v>
      </c>
      <c r="R29" s="598">
        <v>9.6999999999999993</v>
      </c>
      <c r="S29" s="598">
        <v>-1.9</v>
      </c>
      <c r="T29" s="508">
        <v>4400000</v>
      </c>
      <c r="U29" s="508">
        <v>-5294352.6190999998</v>
      </c>
      <c r="V29" s="508">
        <v>744709.70629999996</v>
      </c>
      <c r="W29" s="508">
        <v>-640826.79319999996</v>
      </c>
      <c r="X29" s="508">
        <v>599888.52760000003</v>
      </c>
      <c r="AB29" s="112" t="s">
        <v>15</v>
      </c>
      <c r="AC29" s="86"/>
      <c r="AD29" s="117">
        <v>18934</v>
      </c>
      <c r="AE29" s="117">
        <v>22283</v>
      </c>
      <c r="AF29" s="113">
        <v>-398</v>
      </c>
      <c r="AG29" s="118">
        <v>3390</v>
      </c>
      <c r="AH29" s="118">
        <v>10355</v>
      </c>
      <c r="AI29" s="118">
        <v>6122</v>
      </c>
      <c r="AJ29" s="118">
        <v>8597</v>
      </c>
      <c r="AK29" s="118">
        <v>12503</v>
      </c>
      <c r="AL29" s="118">
        <v>12987</v>
      </c>
      <c r="AM29" s="118">
        <v>13375</v>
      </c>
      <c r="AN29" s="118">
        <v>11530</v>
      </c>
      <c r="AO29" s="118">
        <v>36979</v>
      </c>
      <c r="AP29" s="118">
        <v>14559</v>
      </c>
      <c r="AQ29" s="118">
        <v>23690</v>
      </c>
      <c r="AR29" s="118">
        <v>8302</v>
      </c>
      <c r="AS29" s="118">
        <v>15019</v>
      </c>
      <c r="AT29" s="118">
        <v>15184</v>
      </c>
      <c r="AU29" s="118">
        <v>15309</v>
      </c>
      <c r="AV29" s="118">
        <v>14361</v>
      </c>
      <c r="AW29" s="118">
        <v>14686</v>
      </c>
      <c r="AX29" s="118">
        <v>13145</v>
      </c>
      <c r="AY29" s="118">
        <v>16246.280300000002</v>
      </c>
      <c r="AZ29" s="118">
        <v>13308</v>
      </c>
      <c r="BA29"/>
      <c r="BB29" s="118">
        <v>44209</v>
      </c>
      <c r="BC29" s="118">
        <v>62099</v>
      </c>
      <c r="BD29" s="118">
        <v>66397</v>
      </c>
      <c r="BE29" s="118">
        <v>61239</v>
      </c>
      <c r="BF29" s="118">
        <v>59540</v>
      </c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</row>
    <row r="30" spans="2:138 16373:16373" s="89" customFormat="1" ht="25.5" x14ac:dyDescent="0.25">
      <c r="B30" s="86" t="s">
        <v>560</v>
      </c>
      <c r="C30" s="178"/>
      <c r="D30" s="862">
        <v>21.8</v>
      </c>
      <c r="E30" s="1042">
        <v>6.6</v>
      </c>
      <c r="F30" s="891">
        <v>-7.7</v>
      </c>
      <c r="G30" s="848">
        <v>-23.1</v>
      </c>
      <c r="H30" s="848">
        <v>-22.4</v>
      </c>
      <c r="I30" s="802">
        <v>-13.6</v>
      </c>
      <c r="J30" s="802">
        <v>-22.599999999999998</v>
      </c>
      <c r="K30" s="802">
        <v>-67.3</v>
      </c>
      <c r="L30" s="598">
        <v>-15.1</v>
      </c>
      <c r="M30" s="598">
        <v>-24</v>
      </c>
      <c r="N30" s="598">
        <v>17.600000000000001</v>
      </c>
      <c r="O30" s="178"/>
      <c r="P30" s="598">
        <v>34.4</v>
      </c>
      <c r="Q30" s="598">
        <v>37.700000000000003</v>
      </c>
      <c r="R30" s="598">
        <v>27.3</v>
      </c>
      <c r="S30" s="598">
        <v>1.7</v>
      </c>
      <c r="T30" s="508">
        <v>16500000</v>
      </c>
      <c r="U30" s="508">
        <v>-598072.66202954506</v>
      </c>
      <c r="V30" s="508">
        <v>28469965.285806052</v>
      </c>
      <c r="W30" s="508">
        <v>31500177</v>
      </c>
      <c r="X30" s="508">
        <v>0</v>
      </c>
      <c r="AB30" s="112" t="s">
        <v>258</v>
      </c>
      <c r="AC30" s="86"/>
      <c r="AD30" s="113">
        <v>472</v>
      </c>
      <c r="AE30" s="113">
        <v>-291</v>
      </c>
      <c r="AF30" s="113">
        <v>449</v>
      </c>
      <c r="AG30" s="113">
        <v>-14068</v>
      </c>
      <c r="AH30" s="113">
        <v>9361</v>
      </c>
      <c r="AI30" s="113">
        <v>-9796</v>
      </c>
      <c r="AJ30" s="113">
        <v>401</v>
      </c>
      <c r="AK30" s="113">
        <v>915</v>
      </c>
      <c r="AL30" s="118">
        <v>-1157</v>
      </c>
      <c r="AM30" s="118">
        <v>4639</v>
      </c>
      <c r="AN30" s="118">
        <v>90</v>
      </c>
      <c r="AO30" s="118">
        <v>844</v>
      </c>
      <c r="AP30" s="118">
        <v>1364</v>
      </c>
      <c r="AQ30" s="118">
        <v>638</v>
      </c>
      <c r="AR30" s="118">
        <v>595</v>
      </c>
      <c r="AS30" s="118">
        <v>864</v>
      </c>
      <c r="AT30" s="118">
        <v>2019</v>
      </c>
      <c r="AU30" s="113">
        <v>-836</v>
      </c>
      <c r="AV30" s="113">
        <v>247</v>
      </c>
      <c r="AW30" s="113">
        <v>-624</v>
      </c>
      <c r="AX30" s="113">
        <v>-3071</v>
      </c>
      <c r="AY30" s="113">
        <v>1013.9833423470004</v>
      </c>
      <c r="AZ30" s="113">
        <v>933</v>
      </c>
      <c r="BA30"/>
      <c r="BB30" s="113">
        <v>-13438</v>
      </c>
      <c r="BC30" s="113">
        <v>881</v>
      </c>
      <c r="BD30" s="119">
        <v>4416</v>
      </c>
      <c r="BE30" s="118">
        <v>3461</v>
      </c>
      <c r="BF30" s="118">
        <v>806</v>
      </c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</row>
    <row r="31" spans="2:138 16373:16373" s="89" customFormat="1" ht="25.5" x14ac:dyDescent="0.25">
      <c r="B31" s="84" t="s">
        <v>577</v>
      </c>
      <c r="C31" s="178"/>
      <c r="D31" s="868">
        <v>22.1</v>
      </c>
      <c r="E31" s="1048">
        <v>9.1</v>
      </c>
      <c r="F31" s="897">
        <v>-0.6</v>
      </c>
      <c r="G31" s="849">
        <v>-18</v>
      </c>
      <c r="H31" s="849">
        <v>-17.7</v>
      </c>
      <c r="I31" s="808">
        <v>-11.5</v>
      </c>
      <c r="J31" s="808">
        <v>-19.299999999999997</v>
      </c>
      <c r="K31" s="808">
        <v>-33.699999999999996</v>
      </c>
      <c r="L31" s="597">
        <v>-7.3</v>
      </c>
      <c r="M31" s="597">
        <v>1.6999999999999993</v>
      </c>
      <c r="N31" s="597">
        <f>SUM(N28:N30)</f>
        <v>21</v>
      </c>
      <c r="O31" s="178"/>
      <c r="P31" s="597">
        <v>29</v>
      </c>
      <c r="Q31" s="597">
        <v>48.4</v>
      </c>
      <c r="R31" s="597">
        <v>-13.8</v>
      </c>
      <c r="S31" s="597">
        <v>9.6999999999999993</v>
      </c>
      <c r="T31" s="510">
        <v>-2500000</v>
      </c>
      <c r="U31" s="510">
        <f t="shared" ref="U31:X31" si="11">SUM(U28:U30)</f>
        <v>21972588.548870455</v>
      </c>
      <c r="V31" s="510">
        <f t="shared" si="11"/>
        <v>25295150.222106054</v>
      </c>
      <c r="W31" s="510">
        <f t="shared" si="11"/>
        <v>34232122.4868</v>
      </c>
      <c r="X31" s="510">
        <f t="shared" si="11"/>
        <v>-2557419.5123999999</v>
      </c>
      <c r="AB31" s="112" t="s">
        <v>259</v>
      </c>
      <c r="AC31" s="86"/>
      <c r="AD31" s="120">
        <v>0</v>
      </c>
      <c r="AE31" s="120">
        <v>0</v>
      </c>
      <c r="AF31" s="120">
        <v>0</v>
      </c>
      <c r="AG31" s="121">
        <v>1661</v>
      </c>
      <c r="AH31" s="120">
        <v>0</v>
      </c>
      <c r="AI31" s="120">
        <v>0</v>
      </c>
      <c r="AJ31" s="120">
        <v>0</v>
      </c>
      <c r="AK31" s="120">
        <v>0</v>
      </c>
      <c r="AL31" s="119">
        <v>1865</v>
      </c>
      <c r="AM31" s="120">
        <v>0</v>
      </c>
      <c r="AN31" s="120">
        <v>0</v>
      </c>
      <c r="AO31" s="120">
        <v>0</v>
      </c>
      <c r="AP31" s="120">
        <v>0</v>
      </c>
      <c r="AQ31" s="120"/>
      <c r="AR31" s="120"/>
      <c r="AS31" s="120">
        <v>0</v>
      </c>
      <c r="AT31" s="120"/>
      <c r="AU31" s="120"/>
      <c r="AV31" s="120"/>
      <c r="AW31" s="120"/>
      <c r="AX31" s="120"/>
      <c r="AY31" s="120"/>
      <c r="AZ31" s="120"/>
      <c r="BA31"/>
      <c r="BB31" s="118">
        <v>1661</v>
      </c>
      <c r="BC31" s="120" t="s">
        <v>18</v>
      </c>
      <c r="BD31" s="119">
        <v>1865</v>
      </c>
      <c r="BE31" s="120">
        <v>0</v>
      </c>
      <c r="BF31" s="120">
        <v>0</v>
      </c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</row>
    <row r="32" spans="2:138 16373:16373" x14ac:dyDescent="0.25">
      <c r="B32" s="86" t="s">
        <v>389</v>
      </c>
      <c r="D32" s="873">
        <v>-39.700000000000003</v>
      </c>
      <c r="E32" s="1053">
        <v>-34.1</v>
      </c>
      <c r="F32" s="902">
        <v>-0.1</v>
      </c>
      <c r="G32" s="844">
        <v>-31.700000000000003</v>
      </c>
      <c r="H32" s="844">
        <v>-50.600000000000009</v>
      </c>
      <c r="I32" s="813">
        <v>-31</v>
      </c>
      <c r="J32" s="813">
        <v>-0.3</v>
      </c>
      <c r="K32" s="813">
        <v>-102</v>
      </c>
      <c r="L32" s="596">
        <v>-55.5</v>
      </c>
      <c r="M32" s="596">
        <v>-55.500000000000007</v>
      </c>
      <c r="N32" s="596">
        <v>-0.6</v>
      </c>
      <c r="P32" s="596">
        <v>18.899999999999999</v>
      </c>
      <c r="Q32" s="596">
        <v>91</v>
      </c>
      <c r="R32" s="596">
        <v>-50.2</v>
      </c>
      <c r="S32" s="596">
        <v>-52.2</v>
      </c>
      <c r="T32" s="505">
        <v>-13200000</v>
      </c>
      <c r="U32" s="505">
        <v>-36824805.479232602</v>
      </c>
      <c r="V32" s="505">
        <v>21482409.263280001</v>
      </c>
      <c r="W32" s="505">
        <v>53217005.010000013</v>
      </c>
      <c r="X32" s="505">
        <v>-38077366.780000001</v>
      </c>
      <c r="AB32" s="43"/>
      <c r="AC32" s="44"/>
      <c r="AD32" s="199"/>
      <c r="AE32" s="199"/>
      <c r="AF32" s="199"/>
      <c r="AG32" s="199"/>
      <c r="AH32" s="199"/>
      <c r="AI32" s="199"/>
      <c r="AJ32" s="199"/>
      <c r="AK32" s="199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B32" s="199"/>
      <c r="BC32" s="199"/>
      <c r="BD32" s="199"/>
      <c r="BE32" s="200"/>
      <c r="BF32" s="200"/>
    </row>
    <row r="33" spans="2:138" x14ac:dyDescent="0.25">
      <c r="B33" s="86" t="s">
        <v>576</v>
      </c>
      <c r="D33" s="864">
        <v>7.5</v>
      </c>
      <c r="E33" s="1044">
        <v>6.5</v>
      </c>
      <c r="F33" s="893" t="s">
        <v>18</v>
      </c>
      <c r="G33" s="850">
        <v>6</v>
      </c>
      <c r="H33" s="850">
        <v>9.6</v>
      </c>
      <c r="I33" s="804">
        <v>5.9</v>
      </c>
      <c r="J33" s="804">
        <v>0.1</v>
      </c>
      <c r="K33" s="804">
        <v>19.399999999999999</v>
      </c>
      <c r="L33" s="596">
        <v>10.6</v>
      </c>
      <c r="M33" s="596">
        <v>10.6</v>
      </c>
      <c r="N33" s="596">
        <v>0.1</v>
      </c>
      <c r="P33" s="596">
        <v>-3.6</v>
      </c>
      <c r="Q33" s="596">
        <v>-17.3</v>
      </c>
      <c r="R33" s="596">
        <v>9.5</v>
      </c>
      <c r="S33" s="596">
        <v>10</v>
      </c>
      <c r="T33" s="505">
        <v>2500000</v>
      </c>
      <c r="U33" s="505">
        <v>6996713.0410541948</v>
      </c>
      <c r="V33" s="505">
        <v>-4081659</v>
      </c>
      <c r="W33" s="505">
        <v>-10111231</v>
      </c>
      <c r="X33" s="505">
        <v>7234700</v>
      </c>
      <c r="AB33" s="43"/>
      <c r="AC33" s="44"/>
      <c r="AD33" s="46"/>
      <c r="AE33" s="46"/>
      <c r="AF33" s="46"/>
      <c r="AG33" s="46"/>
      <c r="AH33" s="46"/>
      <c r="AI33" s="46"/>
      <c r="AJ33" s="46"/>
      <c r="AK33" s="46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B33" s="46"/>
      <c r="BC33" s="46"/>
      <c r="BD33" s="46"/>
      <c r="BE33" s="72"/>
      <c r="BF33" s="72"/>
    </row>
    <row r="34" spans="2:138" x14ac:dyDescent="0.25">
      <c r="B34" s="86" t="s">
        <v>602</v>
      </c>
      <c r="D34" s="874" t="s">
        <v>18</v>
      </c>
      <c r="E34" s="1054" t="s">
        <v>18</v>
      </c>
      <c r="F34" s="903" t="s">
        <v>18</v>
      </c>
      <c r="G34" s="818">
        <v>0</v>
      </c>
      <c r="H34" s="818">
        <v>0</v>
      </c>
      <c r="I34" s="814" t="s">
        <v>18</v>
      </c>
      <c r="J34" s="814">
        <v>0</v>
      </c>
      <c r="K34" s="814">
        <v>3.8</v>
      </c>
      <c r="L34" s="599">
        <v>3.8</v>
      </c>
      <c r="M34" s="599">
        <v>3.8</v>
      </c>
      <c r="N34" s="599"/>
      <c r="P34" s="599"/>
      <c r="Q34" s="599" t="s">
        <v>18</v>
      </c>
      <c r="R34" s="599">
        <v>-0.7</v>
      </c>
      <c r="S34" s="599">
        <v>0.7</v>
      </c>
      <c r="T34" s="509"/>
      <c r="U34" s="509"/>
      <c r="V34" s="509"/>
      <c r="W34" s="509"/>
      <c r="X34" s="509"/>
      <c r="AB34" s="43"/>
      <c r="AC34" s="44"/>
      <c r="AD34" s="46"/>
      <c r="AE34" s="46"/>
      <c r="AF34" s="46"/>
      <c r="AG34" s="46"/>
      <c r="AH34" s="46"/>
      <c r="AI34" s="46"/>
      <c r="AJ34" s="46"/>
      <c r="AK34" s="46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B34" s="46"/>
      <c r="BC34" s="46"/>
      <c r="BD34" s="46"/>
      <c r="BE34" s="72"/>
      <c r="BF34" s="72"/>
    </row>
    <row r="35" spans="2:138" s="89" customFormat="1" ht="25.5" x14ac:dyDescent="0.25">
      <c r="B35" s="84" t="s">
        <v>578</v>
      </c>
      <c r="C35" s="178"/>
      <c r="D35" s="866">
        <v>-32.200000000000003</v>
      </c>
      <c r="E35" s="1046">
        <v>-27.6</v>
      </c>
      <c r="F35" s="895">
        <v>-0.1</v>
      </c>
      <c r="G35" s="851">
        <v>-25.700000000000003</v>
      </c>
      <c r="H35" s="851">
        <v>-41.000000000000007</v>
      </c>
      <c r="I35" s="806">
        <v>-25.1</v>
      </c>
      <c r="J35" s="806">
        <v>-0.19999999999999998</v>
      </c>
      <c r="K35" s="806">
        <v>-78.8</v>
      </c>
      <c r="L35" s="597">
        <v>-41.1</v>
      </c>
      <c r="M35" s="597">
        <v>-41.100000000000009</v>
      </c>
      <c r="N35" s="597">
        <f>SUM(N32:N34)</f>
        <v>-0.5</v>
      </c>
      <c r="O35" s="178"/>
      <c r="P35" s="597">
        <v>15.3</v>
      </c>
      <c r="Q35" s="597">
        <v>73.7</v>
      </c>
      <c r="R35" s="597">
        <v>-41.4</v>
      </c>
      <c r="S35" s="597">
        <v>-41.5</v>
      </c>
      <c r="T35" s="510">
        <v>-10700000</v>
      </c>
      <c r="U35" s="510">
        <f t="shared" ref="U35:X35" si="12">SUM(U32:U33)</f>
        <v>-29828092.438178405</v>
      </c>
      <c r="V35" s="510">
        <f t="shared" si="12"/>
        <v>17400750.263280001</v>
      </c>
      <c r="W35" s="510">
        <f t="shared" si="12"/>
        <v>43105774.010000013</v>
      </c>
      <c r="X35" s="510">
        <f t="shared" si="12"/>
        <v>-30842666.780000001</v>
      </c>
      <c r="AB35" s="82" t="s">
        <v>16</v>
      </c>
      <c r="AC35" s="84"/>
      <c r="AD35" s="87">
        <v>8257</v>
      </c>
      <c r="AE35" s="87">
        <v>96411</v>
      </c>
      <c r="AF35" s="87">
        <v>-101843</v>
      </c>
      <c r="AG35" s="87">
        <v>85707</v>
      </c>
      <c r="AH35" s="87">
        <v>73563</v>
      </c>
      <c r="AI35" s="87">
        <v>90085</v>
      </c>
      <c r="AJ35" s="87">
        <v>121923</v>
      </c>
      <c r="AK35" s="87">
        <v>-211381</v>
      </c>
      <c r="AL35" s="87">
        <v>26773</v>
      </c>
      <c r="AM35" s="87">
        <f>AM26+AM28-AM29+AM30</f>
        <v>142424</v>
      </c>
      <c r="AN35" s="87">
        <v>76752</v>
      </c>
      <c r="AO35" s="87">
        <v>-226156</v>
      </c>
      <c r="AP35" s="87">
        <v>-74613</v>
      </c>
      <c r="AQ35" s="87">
        <v>-155003</v>
      </c>
      <c r="AR35" s="87">
        <v>409</v>
      </c>
      <c r="AS35" s="87">
        <v>77952</v>
      </c>
      <c r="AT35" s="87">
        <v>98</v>
      </c>
      <c r="AU35" s="87">
        <f>AU26+AU28-AU29+AU30</f>
        <v>30253</v>
      </c>
      <c r="AV35" s="87">
        <f>AV26+AV28-AV29+AV30</f>
        <v>43854</v>
      </c>
      <c r="AW35" s="87">
        <v>42228</v>
      </c>
      <c r="AX35" s="87">
        <f>AX26+AX28-AX29+AX30</f>
        <v>49723</v>
      </c>
      <c r="AY35" s="87">
        <v>63075.624313818276</v>
      </c>
      <c r="AZ35" s="87">
        <v>132392</v>
      </c>
      <c r="BA35"/>
      <c r="BB35" s="87">
        <v>88532</v>
      </c>
      <c r="BC35" s="87">
        <v>93521</v>
      </c>
      <c r="BD35" s="87">
        <f>BD26+BD28-BD29+BD30+BD31</f>
        <v>10518</v>
      </c>
      <c r="BE35" s="87">
        <f>BE26+BE28-BE29+BE30+BE31</f>
        <v>-150924</v>
      </c>
      <c r="BF35" s="87">
        <v>116433</v>
      </c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</row>
    <row r="36" spans="2:138" x14ac:dyDescent="0.25">
      <c r="B36" s="84" t="s">
        <v>579</v>
      </c>
      <c r="D36" s="871">
        <v>-10.1</v>
      </c>
      <c r="E36" s="1051">
        <v>-18.5</v>
      </c>
      <c r="F36" s="900">
        <v>-0.7</v>
      </c>
      <c r="G36" s="806">
        <v>-43.7</v>
      </c>
      <c r="H36" s="806">
        <v>-58.7</v>
      </c>
      <c r="I36" s="811">
        <v>-36.6</v>
      </c>
      <c r="J36" s="811">
        <v>-19.499999999999996</v>
      </c>
      <c r="K36" s="811">
        <v>-112.5</v>
      </c>
      <c r="L36" s="601">
        <v>-48.4</v>
      </c>
      <c r="M36" s="601">
        <v>-39.400000000000006</v>
      </c>
      <c r="N36" s="601">
        <f>N31+N35</f>
        <v>20.5</v>
      </c>
      <c r="P36" s="601">
        <v>44.3</v>
      </c>
      <c r="Q36" s="601">
        <v>122.1</v>
      </c>
      <c r="R36" s="601">
        <v>-55.2</v>
      </c>
      <c r="S36" s="601">
        <v>-31.8</v>
      </c>
      <c r="T36" s="512">
        <v>-13200000</v>
      </c>
      <c r="U36" s="512">
        <f t="shared" ref="U36:X36" si="13">U31+U35</f>
        <v>-7855503.8893079497</v>
      </c>
      <c r="V36" s="512">
        <f t="shared" si="13"/>
        <v>42695900.485386059</v>
      </c>
      <c r="W36" s="512">
        <f t="shared" si="13"/>
        <v>77337896.496800005</v>
      </c>
      <c r="X36" s="512">
        <f t="shared" si="13"/>
        <v>-33400086.292400002</v>
      </c>
      <c r="AB36" s="39"/>
      <c r="AC36" s="40"/>
      <c r="AD36" s="48"/>
      <c r="AE36" s="48"/>
      <c r="AF36" s="48"/>
      <c r="AG36" s="48"/>
      <c r="AH36" s="48"/>
      <c r="AI36" s="48"/>
      <c r="AJ36" s="48"/>
      <c r="AK36" s="48"/>
      <c r="AL36" s="87"/>
      <c r="AM36" s="87"/>
      <c r="AN36" s="87"/>
      <c r="AO36" s="87"/>
      <c r="AP36" s="87"/>
      <c r="AQ36" s="87"/>
      <c r="AR36" s="87"/>
      <c r="AS36" s="87">
        <v>0</v>
      </c>
      <c r="AT36" s="87"/>
      <c r="AU36" s="87"/>
      <c r="AV36" s="87"/>
      <c r="AW36" s="87"/>
      <c r="AX36" s="87"/>
      <c r="AY36" s="87"/>
      <c r="AZ36" s="87"/>
      <c r="BB36" s="48"/>
      <c r="BC36" s="48"/>
      <c r="BD36" s="48"/>
      <c r="BE36" s="87"/>
      <c r="BF36" s="87"/>
    </row>
    <row r="37" spans="2:138" s="89" customFormat="1" x14ac:dyDescent="0.25">
      <c r="B37" s="84" t="s">
        <v>580</v>
      </c>
      <c r="C37" s="178"/>
      <c r="D37" s="875">
        <v>-20.5</v>
      </c>
      <c r="E37" s="1055">
        <v>-36.4</v>
      </c>
      <c r="F37" s="904">
        <v>-49.3</v>
      </c>
      <c r="G37" s="811">
        <v>-2456.3000000000006</v>
      </c>
      <c r="H37" s="811">
        <v>-854.40000000000066</v>
      </c>
      <c r="I37" s="815">
        <v>-489.7</v>
      </c>
      <c r="J37" s="815">
        <v>-137.59999999999988</v>
      </c>
      <c r="K37" s="815">
        <v>-30.399999999998755</v>
      </c>
      <c r="L37" s="597">
        <v>53.5</v>
      </c>
      <c r="M37" s="597">
        <v>70.300000000000267</v>
      </c>
      <c r="N37" s="597">
        <f>N36+N25</f>
        <v>124.69999999999985</v>
      </c>
      <c r="O37" s="178"/>
      <c r="P37" s="597">
        <v>192.3</v>
      </c>
      <c r="Q37" s="597">
        <v>-103.2</v>
      </c>
      <c r="R37" s="597">
        <v>-279.5</v>
      </c>
      <c r="S37" s="597">
        <v>4.2</v>
      </c>
      <c r="T37" s="507">
        <v>170700000</v>
      </c>
      <c r="U37" s="507">
        <f t="shared" ref="U37:X37" si="14">U25+U36</f>
        <v>73820249.555585831</v>
      </c>
      <c r="V37" s="507">
        <f t="shared" si="14"/>
        <v>-91076524.212850928</v>
      </c>
      <c r="W37" s="507">
        <f t="shared" si="14"/>
        <v>107417783.03816293</v>
      </c>
      <c r="X37" s="507">
        <f t="shared" si="14"/>
        <v>44881630.642147869</v>
      </c>
      <c r="AB37" s="112" t="s">
        <v>17</v>
      </c>
      <c r="AC37" s="86"/>
      <c r="AD37" s="198">
        <v>6814</v>
      </c>
      <c r="AE37" s="198">
        <v>21088</v>
      </c>
      <c r="AF37" s="198">
        <v>-20297</v>
      </c>
      <c r="AG37" s="198">
        <v>15540</v>
      </c>
      <c r="AH37" s="198">
        <v>16029</v>
      </c>
      <c r="AI37" s="198">
        <v>19470</v>
      </c>
      <c r="AJ37" s="198">
        <v>22684</v>
      </c>
      <c r="AK37" s="198">
        <v>-45278</v>
      </c>
      <c r="AL37" s="198">
        <v>4713</v>
      </c>
      <c r="AM37" s="198">
        <v>1964</v>
      </c>
      <c r="AN37" s="198">
        <v>12337</v>
      </c>
      <c r="AO37" s="198">
        <v>-37067</v>
      </c>
      <c r="AP37" s="198">
        <v>-8235</v>
      </c>
      <c r="AQ37" s="198">
        <v>-26461</v>
      </c>
      <c r="AR37" s="198">
        <v>6069</v>
      </c>
      <c r="AS37" s="198">
        <v>11475</v>
      </c>
      <c r="AT37" s="198">
        <v>1532</v>
      </c>
      <c r="AU37" s="198">
        <v>9457</v>
      </c>
      <c r="AV37" s="198">
        <v>11475</v>
      </c>
      <c r="AW37" s="198">
        <v>12296</v>
      </c>
      <c r="AX37" s="198">
        <v>14114</v>
      </c>
      <c r="AY37" s="198">
        <v>9130.8494229794596</v>
      </c>
      <c r="AZ37" s="198">
        <v>27700</v>
      </c>
      <c r="BA37"/>
      <c r="BB37" s="198">
        <v>23145</v>
      </c>
      <c r="BC37" s="198">
        <v>15239</v>
      </c>
      <c r="BD37" s="198">
        <v>-19563</v>
      </c>
      <c r="BE37" s="198">
        <v>-17152</v>
      </c>
      <c r="BF37" s="198">
        <v>34760</v>
      </c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</row>
    <row r="38" spans="2:138" x14ac:dyDescent="0.25">
      <c r="B38" s="686" t="s">
        <v>539</v>
      </c>
      <c r="D38" s="873"/>
      <c r="E38" s="1053"/>
      <c r="F38" s="902"/>
      <c r="G38" s="852" t="s">
        <v>539</v>
      </c>
      <c r="H38" s="852"/>
      <c r="I38" s="813"/>
      <c r="J38" s="813" t="s">
        <v>539</v>
      </c>
      <c r="K38" s="813"/>
      <c r="L38" s="602"/>
      <c r="M38" s="602"/>
      <c r="N38" s="602"/>
      <c r="P38" s="602"/>
      <c r="Q38" s="602"/>
      <c r="R38" s="602"/>
      <c r="S38" s="602"/>
      <c r="T38" s="513"/>
      <c r="U38" s="513" t="s">
        <v>539</v>
      </c>
      <c r="V38" s="513" t="s">
        <v>539</v>
      </c>
      <c r="W38" s="513" t="s">
        <v>539</v>
      </c>
      <c r="X38" s="513" t="s">
        <v>539</v>
      </c>
      <c r="AB38" s="43"/>
      <c r="AC38" s="44"/>
      <c r="AD38" s="46"/>
      <c r="AE38" s="46"/>
      <c r="AF38" s="46"/>
      <c r="AG38" s="46"/>
      <c r="AH38" s="46"/>
      <c r="AI38" s="46"/>
      <c r="AJ38" s="46"/>
      <c r="AK38" s="46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B38" s="46"/>
      <c r="BC38" s="46"/>
      <c r="BD38" s="46"/>
      <c r="BE38" s="88"/>
      <c r="BF38" s="88"/>
    </row>
    <row r="39" spans="2:138" x14ac:dyDescent="0.25">
      <c r="B39" s="84" t="s">
        <v>660</v>
      </c>
      <c r="D39" s="864"/>
      <c r="E39" s="1044"/>
      <c r="F39" s="893"/>
      <c r="G39" s="804"/>
      <c r="H39" s="804"/>
      <c r="I39" s="804"/>
      <c r="J39" s="804"/>
      <c r="K39" s="804"/>
      <c r="L39" s="603"/>
      <c r="M39" s="603"/>
      <c r="N39" s="603"/>
      <c r="P39" s="603"/>
      <c r="Q39" s="603"/>
      <c r="R39" s="603"/>
      <c r="S39" s="603"/>
      <c r="T39" s="514"/>
      <c r="U39" s="514"/>
      <c r="V39" s="514"/>
      <c r="W39" s="514"/>
      <c r="X39" s="514"/>
      <c r="AB39" s="43"/>
      <c r="AC39" s="44"/>
      <c r="AD39" s="46"/>
      <c r="AE39" s="46"/>
      <c r="AF39" s="46"/>
      <c r="AG39" s="46"/>
      <c r="AH39" s="46"/>
      <c r="AI39" s="46"/>
      <c r="AJ39" s="46"/>
      <c r="AK39" s="46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B39" s="46"/>
      <c r="BC39" s="46"/>
      <c r="BD39" s="46"/>
      <c r="BE39" s="88"/>
      <c r="BF39" s="88"/>
    </row>
    <row r="40" spans="2:138" s="89" customFormat="1" x14ac:dyDescent="0.25">
      <c r="B40" s="86" t="s">
        <v>728</v>
      </c>
      <c r="C40" s="178"/>
      <c r="D40" s="863">
        <v>-10.4</v>
      </c>
      <c r="E40" s="1043">
        <v>-17.899999999999999</v>
      </c>
      <c r="F40" s="892">
        <v>-48.6</v>
      </c>
      <c r="G40" s="804">
        <v>-2412.6000000000008</v>
      </c>
      <c r="H40" s="804">
        <v>-795.70000000000061</v>
      </c>
      <c r="I40" s="803">
        <v>-453.1</v>
      </c>
      <c r="J40" s="803">
        <v>-118.09999999999989</v>
      </c>
      <c r="K40" s="803">
        <v>82.100000000001245</v>
      </c>
      <c r="L40" s="598">
        <v>101.9</v>
      </c>
      <c r="M40" s="598">
        <v>109.70000000000027</v>
      </c>
      <c r="N40" s="598">
        <v>104.2</v>
      </c>
      <c r="O40" s="178"/>
      <c r="P40" s="598">
        <v>148</v>
      </c>
      <c r="Q40" s="598">
        <v>-225.3</v>
      </c>
      <c r="R40" s="598">
        <v>-224.3</v>
      </c>
      <c r="S40" s="598">
        <v>36</v>
      </c>
      <c r="T40" s="508">
        <v>183900000</v>
      </c>
      <c r="U40" s="508">
        <f t="shared" ref="U40:V40" si="15">U25</f>
        <v>81675753.444893777</v>
      </c>
      <c r="V40" s="508">
        <f t="shared" si="15"/>
        <v>-133772424.69823699</v>
      </c>
      <c r="W40" s="508">
        <v>30280038.925986465</v>
      </c>
      <c r="X40" s="508">
        <v>75983290.361068591</v>
      </c>
      <c r="AB40" s="82" t="s">
        <v>19</v>
      </c>
      <c r="AC40" s="84"/>
      <c r="AD40" s="201">
        <v>1443</v>
      </c>
      <c r="AE40" s="201">
        <v>75323</v>
      </c>
      <c r="AF40" s="201">
        <v>-81546</v>
      </c>
      <c r="AG40" s="201">
        <v>70167</v>
      </c>
      <c r="AH40" s="201">
        <v>57534</v>
      </c>
      <c r="AI40" s="201">
        <v>70615</v>
      </c>
      <c r="AJ40" s="201">
        <v>99239</v>
      </c>
      <c r="AK40" s="201">
        <v>-166103</v>
      </c>
      <c r="AL40" s="201">
        <v>22060</v>
      </c>
      <c r="AM40" s="201">
        <f>AM35-AM37</f>
        <v>140460</v>
      </c>
      <c r="AN40" s="201">
        <v>64415</v>
      </c>
      <c r="AO40" s="201">
        <v>-189089</v>
      </c>
      <c r="AP40" s="201">
        <v>-66378</v>
      </c>
      <c r="AQ40" s="201">
        <v>-128542</v>
      </c>
      <c r="AR40" s="201">
        <v>-5660</v>
      </c>
      <c r="AS40" s="201">
        <v>66477</v>
      </c>
      <c r="AT40" s="201">
        <v>-1434</v>
      </c>
      <c r="AU40" s="201">
        <f>AU35-AU37</f>
        <v>20796</v>
      </c>
      <c r="AV40" s="201">
        <f>AV35-AV37</f>
        <v>32379</v>
      </c>
      <c r="AW40" s="201">
        <v>29932</v>
      </c>
      <c r="AX40" s="201">
        <f>AX35-AX37</f>
        <v>35609</v>
      </c>
      <c r="AY40" s="201">
        <v>53944.774890838817</v>
      </c>
      <c r="AZ40" s="201">
        <v>104692</v>
      </c>
      <c r="BA40"/>
      <c r="BB40" s="201">
        <v>65387</v>
      </c>
      <c r="BC40" s="201">
        <v>78282</v>
      </c>
      <c r="BD40" s="201">
        <f>BD35-BD37</f>
        <v>30081</v>
      </c>
      <c r="BE40" s="201">
        <f>BE35-BE37</f>
        <v>-133772</v>
      </c>
      <c r="BF40" s="201">
        <v>81673</v>
      </c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</row>
    <row r="41" spans="2:138" customFormat="1" x14ac:dyDescent="0.25">
      <c r="B41" s="86" t="s">
        <v>581</v>
      </c>
      <c r="D41" s="876" t="s">
        <v>18</v>
      </c>
      <c r="E41" s="1056" t="s">
        <v>18</v>
      </c>
      <c r="F41" s="905" t="s">
        <v>18</v>
      </c>
      <c r="G41" s="803">
        <v>0</v>
      </c>
      <c r="H41" s="803"/>
      <c r="I41" s="816" t="s">
        <v>18</v>
      </c>
      <c r="J41" s="816">
        <v>0</v>
      </c>
      <c r="K41" s="816"/>
      <c r="L41" s="596"/>
      <c r="M41" s="598"/>
      <c r="N41" s="598"/>
      <c r="P41" s="598"/>
      <c r="Q41" s="598" t="s">
        <v>18</v>
      </c>
      <c r="R41" s="598" t="s">
        <v>18</v>
      </c>
      <c r="S41" s="598" t="s">
        <v>18</v>
      </c>
      <c r="T41" s="508">
        <v>0</v>
      </c>
      <c r="U41" s="508">
        <v>0</v>
      </c>
      <c r="V41" s="508">
        <v>0</v>
      </c>
      <c r="W41" s="508">
        <v>-200152.38598646701</v>
      </c>
      <c r="X41" s="508">
        <v>2298427.0499999998</v>
      </c>
    </row>
    <row r="42" spans="2:138" x14ac:dyDescent="0.25">
      <c r="B42" s="84" t="s">
        <v>582</v>
      </c>
      <c r="C42" s="278"/>
      <c r="D42" s="877"/>
      <c r="E42" s="1057"/>
      <c r="F42" s="906"/>
      <c r="G42" s="816"/>
      <c r="H42" s="816"/>
      <c r="I42" s="817"/>
      <c r="J42" s="817"/>
      <c r="K42" s="817"/>
      <c r="M42" s="603"/>
      <c r="N42" s="603"/>
      <c r="O42" s="278"/>
      <c r="P42" s="603"/>
      <c r="Q42" s="603"/>
      <c r="R42" s="603"/>
      <c r="S42" s="603"/>
      <c r="T42" s="514"/>
      <c r="U42" s="514"/>
      <c r="V42" s="514"/>
      <c r="W42" s="514"/>
      <c r="X42" s="514"/>
      <c r="Y42" s="278"/>
      <c r="AA42" s="278"/>
      <c r="AB42" s="278"/>
      <c r="AD42" s="278"/>
      <c r="AE42" s="278"/>
      <c r="AF42" s="278"/>
      <c r="AH42" s="436"/>
    </row>
    <row r="43" spans="2:138" ht="25.5" x14ac:dyDescent="0.25">
      <c r="B43" s="86" t="s">
        <v>583</v>
      </c>
      <c r="D43" s="880">
        <v>-20.5</v>
      </c>
      <c r="E43" s="1058">
        <v>-36.4</v>
      </c>
      <c r="F43" s="907">
        <v>-49.3</v>
      </c>
      <c r="G43" s="853">
        <v>-2456.3000000000006</v>
      </c>
      <c r="H43" s="853">
        <v>-854.40000000000066</v>
      </c>
      <c r="I43" s="881">
        <v>-489.7</v>
      </c>
      <c r="J43" s="881">
        <v>-137.59999999999988</v>
      </c>
      <c r="K43" s="881">
        <v>-30.399999999998755</v>
      </c>
      <c r="L43" s="598" t="s">
        <v>836</v>
      </c>
      <c r="M43" s="596">
        <v>70.300000000000267</v>
      </c>
      <c r="N43" s="596">
        <v>124.7</v>
      </c>
      <c r="P43" s="596">
        <v>192.3</v>
      </c>
      <c r="Q43" s="596">
        <v>-103.2</v>
      </c>
      <c r="R43" s="596">
        <v>-279.5</v>
      </c>
      <c r="S43" s="596">
        <v>4.2</v>
      </c>
      <c r="T43" s="505">
        <v>170700000</v>
      </c>
      <c r="U43" s="505">
        <f t="shared" ref="U43:X43" si="16">U37</f>
        <v>73820249.555585831</v>
      </c>
      <c r="V43" s="505">
        <f t="shared" si="16"/>
        <v>-91076524.212850928</v>
      </c>
      <c r="W43" s="505">
        <f t="shared" si="16"/>
        <v>107417783.03816293</v>
      </c>
      <c r="X43" s="505">
        <f t="shared" si="16"/>
        <v>44881630.642147869</v>
      </c>
      <c r="AE43" s="64"/>
      <c r="AH43" s="436"/>
    </row>
    <row r="44" spans="2:138" x14ac:dyDescent="0.25">
      <c r="B44" s="86" t="s">
        <v>581</v>
      </c>
      <c r="D44" s="864"/>
      <c r="E44" s="1044"/>
      <c r="F44" s="893"/>
      <c r="G44" s="804">
        <v>0</v>
      </c>
      <c r="H44" s="804"/>
      <c r="I44" s="804" t="s">
        <v>18</v>
      </c>
      <c r="J44" s="804">
        <v>0</v>
      </c>
      <c r="K44" s="804"/>
      <c r="L44" s="596"/>
      <c r="M44" s="596"/>
      <c r="N44" s="596"/>
      <c r="P44" s="596"/>
      <c r="Q44" s="596" t="s">
        <v>18</v>
      </c>
      <c r="R44" s="596" t="s">
        <v>18</v>
      </c>
      <c r="S44" s="596" t="s">
        <v>18</v>
      </c>
      <c r="T44" s="505">
        <v>0</v>
      </c>
      <c r="U44" s="505">
        <v>0</v>
      </c>
      <c r="V44" s="505">
        <v>0</v>
      </c>
      <c r="W44" s="505">
        <v>-143466.95853600118</v>
      </c>
      <c r="X44" s="505">
        <v>1123241.406984</v>
      </c>
      <c r="Z44" s="443"/>
      <c r="AD44" s="65"/>
      <c r="AE44" s="65"/>
      <c r="AF44" s="65"/>
    </row>
    <row r="45" spans="2:138" x14ac:dyDescent="0.25">
      <c r="B45" s="686"/>
      <c r="D45" s="878"/>
      <c r="E45" s="1059"/>
      <c r="F45" s="908"/>
      <c r="G45" s="810"/>
      <c r="H45" s="810"/>
      <c r="I45" s="818"/>
      <c r="J45" s="818"/>
      <c r="K45" s="818"/>
      <c r="M45" s="602"/>
      <c r="N45" s="602"/>
      <c r="P45" s="602"/>
      <c r="Q45" s="602"/>
      <c r="R45" s="602"/>
      <c r="S45" s="602"/>
      <c r="T45" s="128"/>
      <c r="U45" s="128"/>
      <c r="V45" s="128"/>
      <c r="W45" s="128"/>
      <c r="X45" s="128"/>
      <c r="AE45" s="66"/>
    </row>
    <row r="46" spans="2:138" x14ac:dyDescent="0.25">
      <c r="B46" s="84" t="s">
        <v>661</v>
      </c>
      <c r="D46" s="878"/>
      <c r="E46" s="1059"/>
      <c r="F46" s="908"/>
      <c r="G46" s="818"/>
      <c r="H46" s="818"/>
      <c r="I46" s="818"/>
      <c r="J46" s="818"/>
      <c r="K46" s="818"/>
      <c r="M46" s="601"/>
      <c r="N46" s="601"/>
      <c r="P46" s="601"/>
      <c r="Q46" s="601"/>
      <c r="R46" s="601"/>
      <c r="S46" s="601"/>
      <c r="T46" s="515"/>
      <c r="U46" s="515" t="s">
        <v>539</v>
      </c>
      <c r="V46" s="515" t="s">
        <v>539</v>
      </c>
      <c r="W46" s="515" t="s">
        <v>539</v>
      </c>
      <c r="X46" s="515" t="s">
        <v>539</v>
      </c>
    </row>
    <row r="47" spans="2:138" x14ac:dyDescent="0.25">
      <c r="B47" s="86" t="s">
        <v>584</v>
      </c>
      <c r="D47" s="879">
        <v>44786917</v>
      </c>
      <c r="E47" s="604">
        <v>44786917</v>
      </c>
      <c r="F47" s="909">
        <v>44786917</v>
      </c>
      <c r="G47" s="604">
        <v>44786917</v>
      </c>
      <c r="H47" s="604">
        <v>44786917</v>
      </c>
      <c r="I47" s="604">
        <v>44786917</v>
      </c>
      <c r="J47" s="604">
        <v>44786917</v>
      </c>
      <c r="K47" s="604">
        <v>44786917</v>
      </c>
      <c r="L47" s="820">
        <v>44786917</v>
      </c>
      <c r="M47" s="604">
        <v>44786917</v>
      </c>
      <c r="N47" s="604" t="s">
        <v>682</v>
      </c>
      <c r="P47" s="604" t="s">
        <v>682</v>
      </c>
      <c r="Q47" s="604" t="s">
        <v>682</v>
      </c>
      <c r="R47" s="604" t="s">
        <v>682</v>
      </c>
      <c r="S47" s="604">
        <v>44786917</v>
      </c>
      <c r="T47" s="106">
        <v>44786917</v>
      </c>
      <c r="U47" s="106">
        <v>44786917</v>
      </c>
      <c r="V47" s="106">
        <v>44786917</v>
      </c>
      <c r="W47" s="106">
        <v>44786917</v>
      </c>
      <c r="X47" s="106">
        <v>44786917</v>
      </c>
      <c r="Z47" s="278"/>
    </row>
    <row r="48" spans="2:138" x14ac:dyDescent="0.25">
      <c r="B48" s="112" t="s">
        <v>729</v>
      </c>
      <c r="D48" s="1040">
        <v>-0.23</v>
      </c>
      <c r="E48" s="1060">
        <v>-0.4</v>
      </c>
      <c r="F48" s="910">
        <v>-1.0900000000000001</v>
      </c>
      <c r="G48" s="854">
        <v>-53.868715432015648</v>
      </c>
      <c r="H48" s="854">
        <v>-17.76536169293275</v>
      </c>
      <c r="I48" s="819">
        <v>-10.119999999999999</v>
      </c>
      <c r="J48" s="819">
        <v>-2.6368396427173089</v>
      </c>
      <c r="K48" s="819">
        <v>1.8326196116217712</v>
      </c>
      <c r="L48" s="601">
        <v>2.2799999999999998</v>
      </c>
      <c r="M48" s="605">
        <v>2.4500766453855349</v>
      </c>
      <c r="N48" s="605">
        <v>2.33</v>
      </c>
      <c r="P48" s="605">
        <v>3.31</v>
      </c>
      <c r="Q48" s="605">
        <v>-5.03</v>
      </c>
      <c r="R48" s="605">
        <v>-5.01</v>
      </c>
      <c r="S48" s="605">
        <v>0.8</v>
      </c>
      <c r="T48" s="516">
        <v>4.1100000000000003</v>
      </c>
      <c r="U48" s="516">
        <f t="shared" ref="U48:V48" si="17">U25/U47</f>
        <v>1.8236520599284336</v>
      </c>
      <c r="V48" s="516">
        <f t="shared" si="17"/>
        <v>-2.9868638803210543</v>
      </c>
      <c r="W48" s="516">
        <v>0.67</v>
      </c>
      <c r="X48" s="516">
        <v>1.6964010065562274</v>
      </c>
    </row>
    <row r="49" spans="9:26" x14ac:dyDescent="0.25">
      <c r="I49" s="771"/>
      <c r="T49" s="439"/>
      <c r="X49" s="439"/>
      <c r="Z49" s="439"/>
    </row>
    <row r="50" spans="9:26" x14ac:dyDescent="0.25">
      <c r="T50" s="439"/>
      <c r="X50" s="439"/>
      <c r="Z50" s="439"/>
    </row>
    <row r="51" spans="9:26" x14ac:dyDescent="0.25">
      <c r="T51" s="439"/>
      <c r="X51" s="439"/>
      <c r="Z51" s="439"/>
    </row>
    <row r="52" spans="9:26" x14ac:dyDescent="0.25">
      <c r="T52" s="13"/>
    </row>
    <row r="53" spans="9:26" x14ac:dyDescent="0.25">
      <c r="T53" s="439"/>
      <c r="X53" s="439"/>
      <c r="Z53" s="439"/>
    </row>
    <row r="54" spans="9:26" x14ac:dyDescent="0.25">
      <c r="T54" s="442"/>
      <c r="X54" s="442"/>
      <c r="Z54" s="442"/>
    </row>
    <row r="58" spans="9:26" x14ac:dyDescent="0.25">
      <c r="T58" s="439"/>
      <c r="X58" s="439"/>
      <c r="Z58" s="439"/>
    </row>
    <row r="60" spans="9:26" x14ac:dyDescent="0.25">
      <c r="T60" s="439"/>
      <c r="X60" s="439"/>
      <c r="Z60" s="439"/>
    </row>
    <row r="69" spans="20:138" x14ac:dyDescent="0.25">
      <c r="Y69" s="376"/>
      <c r="Z69" s="376"/>
      <c r="AA69" s="376"/>
      <c r="AB69" s="376"/>
    </row>
    <row r="72" spans="20:138" x14ac:dyDescent="0.25">
      <c r="T72" s="439"/>
      <c r="X72" s="439"/>
      <c r="Z72" s="439"/>
    </row>
    <row r="77" spans="20:138" x14ac:dyDescent="0.25">
      <c r="T77" s="444"/>
      <c r="U77" s="443"/>
      <c r="V77" s="443"/>
      <c r="W77" s="443"/>
      <c r="X77" s="443"/>
      <c r="Y77"/>
      <c r="Z77"/>
      <c r="AA77"/>
      <c r="AB77"/>
      <c r="AD77"/>
      <c r="AE77"/>
      <c r="AF77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</row>
    <row r="78" spans="20:138" x14ac:dyDescent="0.25">
      <c r="T78" s="444"/>
      <c r="U78" s="443"/>
      <c r="V78" s="443"/>
      <c r="W78" s="443"/>
      <c r="X78" s="443"/>
      <c r="Y78"/>
      <c r="Z78"/>
      <c r="AA78"/>
      <c r="AB78"/>
      <c r="AD78"/>
      <c r="AE78"/>
      <c r="AF78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  <c r="EH78" s="14"/>
    </row>
    <row r="79" spans="20:138" x14ac:dyDescent="0.25">
      <c r="T79" s="444"/>
      <c r="U79" s="443"/>
      <c r="V79" s="443"/>
      <c r="W79" s="443"/>
      <c r="X79" s="443"/>
      <c r="Y79"/>
      <c r="Z79"/>
      <c r="AA79"/>
      <c r="AB79"/>
      <c r="AD79"/>
      <c r="AE79"/>
      <c r="AF79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</row>
    <row r="80" spans="20:138" x14ac:dyDescent="0.25">
      <c r="T80" s="444"/>
      <c r="U80" s="443"/>
      <c r="V80" s="443"/>
      <c r="W80" s="443"/>
      <c r="X80" s="443"/>
      <c r="Y80"/>
      <c r="Z80"/>
      <c r="AA80"/>
      <c r="AB80"/>
      <c r="AD80"/>
      <c r="AE80"/>
      <c r="AF80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</row>
    <row r="81" spans="20:138" x14ac:dyDescent="0.25">
      <c r="T81" s="444"/>
      <c r="U81" s="443"/>
      <c r="V81" s="443"/>
      <c r="W81" s="443"/>
      <c r="X81" s="443"/>
      <c r="Y81"/>
      <c r="Z81"/>
      <c r="AA81"/>
      <c r="AB81"/>
      <c r="AD81"/>
      <c r="AE81"/>
      <c r="AF81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</row>
    <row r="82" spans="20:138" x14ac:dyDescent="0.25">
      <c r="T82" s="444"/>
      <c r="U82" s="443"/>
      <c r="V82" s="443"/>
      <c r="W82" s="443"/>
      <c r="X82" s="443"/>
      <c r="Y82"/>
      <c r="Z82"/>
      <c r="AA82"/>
      <c r="AB82"/>
      <c r="AD82"/>
      <c r="AE82"/>
      <c r="AF82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  <c r="EH82" s="14"/>
    </row>
    <row r="86" spans="20:138" x14ac:dyDescent="0.25">
      <c r="X86" s="13">
        <v>1000</v>
      </c>
    </row>
  </sheetData>
  <mergeCells count="9">
    <mergeCell ref="AN5:AN6"/>
    <mergeCell ref="AM5:AM6"/>
    <mergeCell ref="AK5:AK6"/>
    <mergeCell ref="AL5:AL6"/>
    <mergeCell ref="AA3:AA4"/>
    <mergeCell ref="AE5:AE6"/>
    <mergeCell ref="AD5:AD6"/>
    <mergeCell ref="AF5:AF6"/>
    <mergeCell ref="AJ5:AJ6"/>
  </mergeCells>
  <phoneticPr fontId="99" type="noConversion"/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3086"/>
    <pageSetUpPr fitToPage="1"/>
  </sheetPr>
  <dimension ref="A1:BL133"/>
  <sheetViews>
    <sheetView showGridLines="0" view="pageBreakPreview" topLeftCell="A49" zoomScale="90" zoomScaleNormal="80" zoomScaleSheetLayoutView="90" workbookViewId="0">
      <pane xSplit="2" topLeftCell="C1" activePane="topRight" state="frozen"/>
      <selection activeCell="AC12" sqref="AC12"/>
      <selection pane="topRight" activeCell="E24" sqref="E24"/>
    </sheetView>
  </sheetViews>
  <sheetFormatPr defaultColWidth="9.140625" defaultRowHeight="15" outlineLevelCol="1" x14ac:dyDescent="0.25"/>
  <cols>
    <col min="1" max="1" width="2.42578125" style="11" customWidth="1"/>
    <col min="2" max="2" width="62.28515625" customWidth="1"/>
    <col min="3" max="4" width="17.7109375" bestFit="1" customWidth="1"/>
    <col min="5" max="5" width="15.7109375" customWidth="1"/>
    <col min="6" max="7" width="15.28515625" customWidth="1"/>
    <col min="8" max="8" width="16.7109375" customWidth="1"/>
    <col min="9" max="9" width="15.7109375" customWidth="1"/>
    <col min="10" max="10" width="16.5703125" customWidth="1"/>
    <col min="11" max="12" width="15.85546875" customWidth="1"/>
    <col min="13" max="13" width="16.42578125" customWidth="1"/>
    <col min="14" max="19" width="13.85546875" customWidth="1"/>
    <col min="20" max="21" width="13.42578125" customWidth="1"/>
    <col min="22" max="26" width="13.85546875" customWidth="1"/>
    <col min="27" max="27" width="14.42578125" customWidth="1"/>
    <col min="28" max="34" width="13.42578125" customWidth="1"/>
    <col min="37" max="37" width="15.85546875" customWidth="1"/>
    <col min="38" max="38" width="65.5703125" style="13" hidden="1" customWidth="1" outlineLevel="1"/>
    <col min="39" max="39" width="10.85546875" style="13" hidden="1" customWidth="1" outlineLevel="1"/>
    <col min="40" max="63" width="13.85546875" style="11" hidden="1" customWidth="1" outlineLevel="1"/>
    <col min="64" max="64" width="9.140625" style="11" collapsed="1"/>
    <col min="65" max="16384" width="9.140625" style="11"/>
  </cols>
  <sheetData>
    <row r="1" spans="1:63" x14ac:dyDescent="0.25">
      <c r="A1" s="73"/>
      <c r="B1" s="80" t="s">
        <v>20</v>
      </c>
      <c r="AL1" s="80" t="s">
        <v>20</v>
      </c>
      <c r="AM1" s="25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</row>
    <row r="2" spans="1:63" x14ac:dyDescent="0.25">
      <c r="AM2" s="28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</row>
    <row r="3" spans="1:63" ht="14.45" customHeight="1" x14ac:dyDescent="0.25">
      <c r="B3" s="935"/>
      <c r="C3" s="929" t="s">
        <v>877</v>
      </c>
      <c r="D3" s="931" t="s">
        <v>873</v>
      </c>
      <c r="E3" s="931" t="s">
        <v>859</v>
      </c>
      <c r="F3" s="931" t="s">
        <v>852</v>
      </c>
      <c r="G3" s="931" t="s">
        <v>846</v>
      </c>
      <c r="H3" s="931" t="s">
        <v>838</v>
      </c>
      <c r="I3" s="931" t="s">
        <v>830</v>
      </c>
      <c r="J3" s="931" t="s">
        <v>825</v>
      </c>
      <c r="K3" s="931" t="s">
        <v>809</v>
      </c>
      <c r="L3" s="931" t="s">
        <v>799</v>
      </c>
      <c r="M3" s="931" t="s">
        <v>793</v>
      </c>
      <c r="N3" s="931" t="s">
        <v>789</v>
      </c>
      <c r="O3" s="931" t="s">
        <v>783</v>
      </c>
      <c r="P3" s="931" t="s">
        <v>778</v>
      </c>
      <c r="Q3" s="931" t="s">
        <v>773</v>
      </c>
      <c r="R3" s="931" t="s">
        <v>754</v>
      </c>
      <c r="S3" s="931" t="s">
        <v>750</v>
      </c>
      <c r="T3" s="931" t="s">
        <v>736</v>
      </c>
      <c r="U3" s="931" t="s">
        <v>714</v>
      </c>
      <c r="V3" s="931" t="s">
        <v>683</v>
      </c>
      <c r="W3" s="931" t="s">
        <v>663</v>
      </c>
      <c r="X3" s="931" t="s">
        <v>643</v>
      </c>
      <c r="Y3" s="931" t="s">
        <v>633</v>
      </c>
      <c r="Z3" s="931" t="s">
        <v>627</v>
      </c>
      <c r="AA3" s="931" t="s">
        <v>614</v>
      </c>
      <c r="AB3" s="931" t="s">
        <v>603</v>
      </c>
      <c r="AC3" s="931" t="s">
        <v>599</v>
      </c>
      <c r="AD3" s="931" t="s">
        <v>515</v>
      </c>
      <c r="AE3" s="931" t="s">
        <v>457</v>
      </c>
      <c r="AF3" s="931" t="s">
        <v>413</v>
      </c>
      <c r="AG3" s="931" t="s">
        <v>313</v>
      </c>
      <c r="AH3" s="931" t="s">
        <v>204</v>
      </c>
      <c r="AK3" s="927" t="s">
        <v>556</v>
      </c>
      <c r="AL3" s="927" t="s">
        <v>556</v>
      </c>
      <c r="AM3" s="28"/>
      <c r="AN3" s="931" t="s">
        <v>210</v>
      </c>
      <c r="AO3" s="931" t="s">
        <v>231</v>
      </c>
      <c r="AP3" s="931" t="s">
        <v>232</v>
      </c>
      <c r="AQ3" s="931" t="s">
        <v>233</v>
      </c>
      <c r="AR3" s="933" t="s">
        <v>211</v>
      </c>
      <c r="AS3" s="933" t="s">
        <v>234</v>
      </c>
      <c r="AT3" s="933" t="s">
        <v>235</v>
      </c>
      <c r="AU3" s="933" t="s">
        <v>236</v>
      </c>
      <c r="AV3" s="933" t="s">
        <v>212</v>
      </c>
      <c r="AW3" s="933" t="s">
        <v>205</v>
      </c>
      <c r="AX3" s="933" t="s">
        <v>237</v>
      </c>
      <c r="AY3" s="933" t="s">
        <v>251</v>
      </c>
      <c r="AZ3" s="933" t="s">
        <v>313</v>
      </c>
      <c r="BA3" s="933" t="s">
        <v>327</v>
      </c>
      <c r="BB3" s="933" t="s">
        <v>349</v>
      </c>
      <c r="BC3" s="933" t="s">
        <v>374</v>
      </c>
      <c r="BD3" s="933" t="s">
        <v>386</v>
      </c>
      <c r="BE3" s="933" t="s">
        <v>414</v>
      </c>
      <c r="BF3" s="933" t="s">
        <v>430</v>
      </c>
      <c r="BG3" s="933" t="s">
        <v>447</v>
      </c>
      <c r="BH3" s="933" t="s">
        <v>457</v>
      </c>
      <c r="BI3" s="933" t="s">
        <v>490</v>
      </c>
      <c r="BJ3" s="933" t="s">
        <v>492</v>
      </c>
      <c r="BK3" s="933" t="s">
        <v>505</v>
      </c>
    </row>
    <row r="4" spans="1:63" ht="15.75" thickBot="1" x14ac:dyDescent="0.3">
      <c r="B4" s="936"/>
      <c r="C4" s="930"/>
      <c r="D4" s="932"/>
      <c r="E4" s="932"/>
      <c r="F4" s="932"/>
      <c r="G4" s="932"/>
      <c r="H4" s="932"/>
      <c r="I4" s="932"/>
      <c r="J4" s="932"/>
      <c r="K4" s="932"/>
      <c r="L4" s="932"/>
      <c r="M4" s="932"/>
      <c r="N4" s="932"/>
      <c r="O4" s="932"/>
      <c r="P4" s="932"/>
      <c r="Q4" s="932"/>
      <c r="R4" s="932"/>
      <c r="S4" s="932"/>
      <c r="T4" s="932"/>
      <c r="U4" s="932"/>
      <c r="V4" s="932"/>
      <c r="W4" s="932"/>
      <c r="X4" s="932"/>
      <c r="Y4" s="932"/>
      <c r="Z4" s="932"/>
      <c r="AA4" s="932"/>
      <c r="AB4" s="932"/>
      <c r="AC4" s="932"/>
      <c r="AD4" s="932"/>
      <c r="AE4" s="932"/>
      <c r="AF4" s="932"/>
      <c r="AG4" s="932"/>
      <c r="AH4" s="932"/>
      <c r="AK4" s="928"/>
      <c r="AL4" s="928"/>
      <c r="AM4" s="28"/>
      <c r="AN4" s="932"/>
      <c r="AO4" s="932"/>
      <c r="AP4" s="932"/>
      <c r="AQ4" s="932"/>
      <c r="AR4" s="934"/>
      <c r="AS4" s="934"/>
      <c r="AT4" s="934"/>
      <c r="AU4" s="934"/>
      <c r="AV4" s="934"/>
      <c r="AW4" s="934"/>
      <c r="AX4" s="934"/>
      <c r="AY4" s="934"/>
      <c r="AZ4" s="934"/>
      <c r="BA4" s="934"/>
      <c r="BB4" s="934"/>
      <c r="BC4" s="934"/>
      <c r="BD4" s="934"/>
      <c r="BE4" s="934"/>
      <c r="BF4" s="934"/>
      <c r="BG4" s="934"/>
      <c r="BH4" s="934"/>
      <c r="BI4" s="934"/>
      <c r="BJ4" s="934"/>
      <c r="BK4" s="934"/>
    </row>
    <row r="5" spans="1:63" x14ac:dyDescent="0.25">
      <c r="B5" s="282"/>
      <c r="C5" s="861" t="s">
        <v>557</v>
      </c>
      <c r="D5" s="526" t="s">
        <v>557</v>
      </c>
      <c r="E5" s="526" t="s">
        <v>557</v>
      </c>
      <c r="F5" s="882" t="s">
        <v>557</v>
      </c>
      <c r="G5" s="526" t="s">
        <v>557</v>
      </c>
      <c r="H5" s="526" t="s">
        <v>557</v>
      </c>
      <c r="I5" s="526" t="s">
        <v>557</v>
      </c>
      <c r="J5" s="526" t="s">
        <v>557</v>
      </c>
      <c r="K5" s="526" t="s">
        <v>557</v>
      </c>
      <c r="L5" s="526" t="s">
        <v>557</v>
      </c>
      <c r="M5" s="526" t="s">
        <v>557</v>
      </c>
      <c r="N5" s="526" t="s">
        <v>557</v>
      </c>
      <c r="O5" s="526" t="s">
        <v>557</v>
      </c>
      <c r="P5" s="526" t="s">
        <v>557</v>
      </c>
      <c r="Q5" s="526" t="s">
        <v>557</v>
      </c>
      <c r="R5" s="526" t="s">
        <v>557</v>
      </c>
      <c r="S5" s="526" t="s">
        <v>557</v>
      </c>
      <c r="T5" s="526" t="s">
        <v>557</v>
      </c>
      <c r="U5" s="526" t="s">
        <v>557</v>
      </c>
      <c r="V5" s="526" t="s">
        <v>557</v>
      </c>
      <c r="W5" s="526" t="s">
        <v>557</v>
      </c>
      <c r="X5" s="526" t="s">
        <v>557</v>
      </c>
      <c r="Y5" s="526" t="s">
        <v>557</v>
      </c>
      <c r="Z5" s="526" t="s">
        <v>557</v>
      </c>
      <c r="AA5" s="526" t="s">
        <v>557</v>
      </c>
      <c r="AB5" s="526" t="s">
        <v>557</v>
      </c>
      <c r="AC5" s="526" t="s">
        <v>557</v>
      </c>
      <c r="AD5" s="526" t="s">
        <v>557</v>
      </c>
      <c r="AE5" s="526" t="s">
        <v>557</v>
      </c>
      <c r="AF5" s="526" t="s">
        <v>557</v>
      </c>
      <c r="AG5" s="526" t="s">
        <v>557</v>
      </c>
      <c r="AH5" s="526" t="s">
        <v>557</v>
      </c>
      <c r="AL5" s="529"/>
      <c r="AM5" s="28"/>
      <c r="AN5" s="526" t="s">
        <v>0</v>
      </c>
      <c r="AO5" s="526" t="s">
        <v>0</v>
      </c>
      <c r="AP5" s="526" t="s">
        <v>0</v>
      </c>
      <c r="AQ5" s="526" t="s">
        <v>0</v>
      </c>
      <c r="AR5" s="526" t="s">
        <v>0</v>
      </c>
      <c r="AS5" s="526" t="s">
        <v>0</v>
      </c>
      <c r="AT5" s="526" t="s">
        <v>0</v>
      </c>
      <c r="AU5" s="526" t="s">
        <v>0</v>
      </c>
      <c r="AV5" s="526" t="s">
        <v>0</v>
      </c>
      <c r="AW5" s="526" t="s">
        <v>0</v>
      </c>
      <c r="AX5" s="526" t="s">
        <v>0</v>
      </c>
      <c r="AY5" s="526" t="s">
        <v>0</v>
      </c>
      <c r="AZ5" s="526" t="s">
        <v>0</v>
      </c>
      <c r="BA5" s="526" t="s">
        <v>0</v>
      </c>
      <c r="BB5" s="526" t="s">
        <v>0</v>
      </c>
      <c r="BC5" s="526" t="s">
        <v>0</v>
      </c>
      <c r="BD5" s="526" t="s">
        <v>0</v>
      </c>
      <c r="BE5" s="526" t="s">
        <v>0</v>
      </c>
      <c r="BF5" s="526" t="s">
        <v>0</v>
      </c>
      <c r="BG5" s="526" t="s">
        <v>0</v>
      </c>
      <c r="BH5" s="526" t="s">
        <v>0</v>
      </c>
      <c r="BI5" s="526" t="s">
        <v>0</v>
      </c>
      <c r="BJ5" s="526" t="s">
        <v>0</v>
      </c>
      <c r="BK5" s="526" t="s">
        <v>0</v>
      </c>
    </row>
    <row r="6" spans="1:63" x14ac:dyDescent="0.25">
      <c r="B6" s="91" t="s">
        <v>21</v>
      </c>
      <c r="AL6" s="91" t="s">
        <v>21</v>
      </c>
      <c r="AM6" s="28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</row>
    <row r="7" spans="1:63" x14ac:dyDescent="0.25">
      <c r="B7" s="28"/>
      <c r="AL7" s="28"/>
      <c r="AM7" s="28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H7" s="29"/>
      <c r="BI7" s="29"/>
      <c r="BJ7" s="29"/>
      <c r="BK7" s="29"/>
    </row>
    <row r="8" spans="1:63" x14ac:dyDescent="0.25">
      <c r="B8" s="91" t="s">
        <v>22</v>
      </c>
      <c r="C8" s="765"/>
      <c r="D8" s="765"/>
      <c r="E8" s="765"/>
      <c r="I8" s="765"/>
      <c r="J8" s="765"/>
      <c r="AL8" s="91" t="s">
        <v>22</v>
      </c>
      <c r="AM8" s="28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125"/>
      <c r="BG8" s="125"/>
      <c r="BH8" s="30"/>
      <c r="BI8" s="30"/>
      <c r="BJ8" s="30"/>
      <c r="BK8" s="30"/>
    </row>
    <row r="9" spans="1:63" s="92" customFormat="1" ht="14.25" x14ac:dyDescent="0.2">
      <c r="B9" s="122" t="s">
        <v>543</v>
      </c>
      <c r="C9" s="883">
        <v>2229.4</v>
      </c>
      <c r="D9" s="1039">
        <v>2298</v>
      </c>
      <c r="E9" s="736">
        <v>2157.3000000000002</v>
      </c>
      <c r="F9" s="855">
        <v>2138.8000000000002</v>
      </c>
      <c r="G9" s="855">
        <v>4056.6000000000004</v>
      </c>
      <c r="H9" s="538">
        <v>4191.3</v>
      </c>
      <c r="I9" s="538">
        <v>4447.7999999999993</v>
      </c>
      <c r="J9" s="538">
        <v>4440.2999999999993</v>
      </c>
      <c r="K9" s="538">
        <v>4462.3</v>
      </c>
      <c r="L9" s="538">
        <v>4457.9000000000005</v>
      </c>
      <c r="M9" s="538">
        <v>4253.8</v>
      </c>
      <c r="N9" s="538">
        <v>4208.3</v>
      </c>
      <c r="O9" s="538">
        <v>4179.3</v>
      </c>
      <c r="P9" s="538">
        <v>4251.6000000000004</v>
      </c>
      <c r="Q9" s="538">
        <v>4307.3</v>
      </c>
      <c r="R9" s="538">
        <v>4241.6000000000004</v>
      </c>
      <c r="S9" s="538">
        <v>4315.1000000000004</v>
      </c>
      <c r="T9" s="538" t="s">
        <v>737</v>
      </c>
      <c r="U9" s="538">
        <v>4280.7</v>
      </c>
      <c r="V9" s="538" t="s">
        <v>684</v>
      </c>
      <c r="W9" s="538" t="s">
        <v>665</v>
      </c>
      <c r="X9" s="538">
        <v>4327.2</v>
      </c>
      <c r="Y9" s="538" t="s">
        <v>694</v>
      </c>
      <c r="Z9" s="497">
        <v>4329.6000000000004</v>
      </c>
      <c r="AA9" s="497">
        <v>4201.2</v>
      </c>
      <c r="AB9" s="497">
        <v>4107.5</v>
      </c>
      <c r="AC9" s="497">
        <v>3932.6</v>
      </c>
      <c r="AD9" s="497">
        <v>3997</v>
      </c>
      <c r="AE9" s="497">
        <v>3750.4</v>
      </c>
      <c r="AF9" s="497">
        <v>3734.6</v>
      </c>
      <c r="AG9" s="497">
        <v>3750.9</v>
      </c>
      <c r="AH9" s="497">
        <v>3229.5</v>
      </c>
      <c r="AL9" s="122" t="s">
        <v>23</v>
      </c>
      <c r="AM9" s="122"/>
      <c r="AN9" s="125">
        <v>3807115</v>
      </c>
      <c r="AO9" s="125">
        <v>3802838.5027227621</v>
      </c>
      <c r="AP9" s="125">
        <v>3761935.6998939626</v>
      </c>
      <c r="AQ9" s="125">
        <v>3855710.5351715107</v>
      </c>
      <c r="AR9" s="125">
        <v>3855446</v>
      </c>
      <c r="AS9" s="125">
        <v>3875639.6395300003</v>
      </c>
      <c r="AT9" s="125">
        <v>3926422</v>
      </c>
      <c r="AU9" s="125">
        <v>3986680.8597199996</v>
      </c>
      <c r="AV9" s="125" t="s">
        <v>276</v>
      </c>
      <c r="AW9" s="125">
        <v>4048892</v>
      </c>
      <c r="AX9" s="125">
        <v>4898646</v>
      </c>
      <c r="AY9" s="125">
        <v>4857646</v>
      </c>
      <c r="AZ9" s="125">
        <v>4719748</v>
      </c>
      <c r="BA9" s="125">
        <v>4763797</v>
      </c>
      <c r="BB9" s="125">
        <v>4727738</v>
      </c>
      <c r="BC9" s="125">
        <v>4723301</v>
      </c>
      <c r="BD9" s="125">
        <v>4700550</v>
      </c>
      <c r="BE9" s="125">
        <v>4594168</v>
      </c>
      <c r="BF9" s="125">
        <v>4593454</v>
      </c>
      <c r="BG9" s="125">
        <v>4606836</v>
      </c>
      <c r="BH9" s="125">
        <v>4687982</v>
      </c>
      <c r="BI9" s="125">
        <v>4697034</v>
      </c>
      <c r="BJ9" s="125">
        <v>4702942</v>
      </c>
      <c r="BK9" s="125">
        <v>4733717</v>
      </c>
    </row>
    <row r="10" spans="1:63" s="92" customFormat="1" ht="14.25" x14ac:dyDescent="0.2">
      <c r="B10" s="122" t="s">
        <v>544</v>
      </c>
      <c r="C10" s="883">
        <v>643.4</v>
      </c>
      <c r="D10" s="1039">
        <v>689.1</v>
      </c>
      <c r="E10" s="736">
        <v>728.9</v>
      </c>
      <c r="F10" s="855">
        <v>733.50000000000023</v>
      </c>
      <c r="G10" s="855">
        <v>784.2999999999995</v>
      </c>
      <c r="H10" s="538">
        <v>777.8</v>
      </c>
      <c r="I10" s="538">
        <v>836.2</v>
      </c>
      <c r="J10" s="538">
        <v>857.69999999999936</v>
      </c>
      <c r="K10" s="538">
        <v>912.5</v>
      </c>
      <c r="L10" s="538">
        <v>926.20000000000016</v>
      </c>
      <c r="M10" s="538">
        <v>915.4</v>
      </c>
      <c r="N10" s="538">
        <v>891.1</v>
      </c>
      <c r="O10" s="538">
        <v>870.8</v>
      </c>
      <c r="P10" s="538">
        <v>862.4</v>
      </c>
      <c r="Q10" s="538">
        <v>884.1</v>
      </c>
      <c r="R10" s="538">
        <v>893.4</v>
      </c>
      <c r="S10" s="538">
        <v>857.7</v>
      </c>
      <c r="T10" s="538">
        <v>858.5</v>
      </c>
      <c r="U10" s="538">
        <v>857.8</v>
      </c>
      <c r="V10" s="538">
        <v>875.6</v>
      </c>
      <c r="W10" s="538">
        <v>861.7</v>
      </c>
      <c r="X10" s="538">
        <v>884.7</v>
      </c>
      <c r="Y10" s="538">
        <v>898.9</v>
      </c>
      <c r="Z10" s="497">
        <v>872.4</v>
      </c>
      <c r="AA10" s="497">
        <v>862.9</v>
      </c>
      <c r="AB10" s="497">
        <v>857.1</v>
      </c>
      <c r="AC10" s="497">
        <v>886.3</v>
      </c>
      <c r="AD10" s="497">
        <v>949.9</v>
      </c>
      <c r="AE10" s="497">
        <v>937.6</v>
      </c>
      <c r="AF10" s="497">
        <v>966</v>
      </c>
      <c r="AG10" s="497">
        <v>968.8</v>
      </c>
      <c r="AH10" s="497">
        <v>815.1</v>
      </c>
      <c r="AL10" s="122" t="s">
        <v>315</v>
      </c>
      <c r="AM10" s="122"/>
      <c r="AN10" s="125">
        <v>64432</v>
      </c>
      <c r="AO10" s="125">
        <v>62299.484540000005</v>
      </c>
      <c r="AP10" s="125">
        <v>61425.098119999995</v>
      </c>
      <c r="AQ10" s="125">
        <v>57113.425669999982</v>
      </c>
      <c r="AR10" s="125">
        <v>61395</v>
      </c>
      <c r="AS10" s="125">
        <v>59300.574269999983</v>
      </c>
      <c r="AT10" s="125">
        <v>58052</v>
      </c>
      <c r="AU10" s="125">
        <v>55054</v>
      </c>
      <c r="AV10" s="125" t="s">
        <v>277</v>
      </c>
      <c r="AW10" s="125">
        <v>56882</v>
      </c>
      <c r="AX10" s="125">
        <v>72084</v>
      </c>
      <c r="AY10" s="125">
        <v>67519</v>
      </c>
      <c r="AZ10" s="125">
        <v>66437</v>
      </c>
      <c r="BA10" s="125">
        <v>62495</v>
      </c>
      <c r="BB10" s="125">
        <v>60699</v>
      </c>
      <c r="BC10" s="125">
        <v>57421</v>
      </c>
      <c r="BD10" s="125">
        <v>55831</v>
      </c>
      <c r="BE10" s="125">
        <v>52066</v>
      </c>
      <c r="BF10" s="125">
        <v>48034</v>
      </c>
      <c r="BG10" s="125">
        <v>44296</v>
      </c>
      <c r="BH10" s="125">
        <v>43927</v>
      </c>
      <c r="BI10" s="125">
        <v>41370</v>
      </c>
      <c r="BJ10" s="125">
        <v>37081</v>
      </c>
      <c r="BK10" s="125">
        <v>32975</v>
      </c>
    </row>
    <row r="11" spans="1:63" s="92" customFormat="1" ht="15.6" customHeight="1" x14ac:dyDescent="0.2">
      <c r="B11" s="122" t="s">
        <v>662</v>
      </c>
      <c r="C11" s="883">
        <v>1294.9000000000001</v>
      </c>
      <c r="D11" s="1039">
        <v>1309</v>
      </c>
      <c r="E11" s="736">
        <v>1359.6</v>
      </c>
      <c r="F11" s="855">
        <v>1371.2999999999997</v>
      </c>
      <c r="G11" s="855">
        <v>1463.7000000000003</v>
      </c>
      <c r="H11" s="538">
        <v>149.19999999999999</v>
      </c>
      <c r="I11" s="538">
        <v>1519.7000000000003</v>
      </c>
      <c r="J11" s="538">
        <v>1436.1000000000004</v>
      </c>
      <c r="K11" s="538" t="s">
        <v>810</v>
      </c>
      <c r="L11" s="538">
        <v>1221.5000000000002</v>
      </c>
      <c r="M11" s="538">
        <v>1198.2</v>
      </c>
      <c r="N11" s="538">
        <v>972.2</v>
      </c>
      <c r="O11" s="538">
        <v>973.5</v>
      </c>
      <c r="P11" s="538">
        <v>972.4</v>
      </c>
      <c r="Q11" s="538">
        <v>999.2</v>
      </c>
      <c r="R11" s="538">
        <v>1030.7</v>
      </c>
      <c r="S11" s="538">
        <v>944.1</v>
      </c>
      <c r="T11" s="538">
        <v>965.1</v>
      </c>
      <c r="U11" s="538">
        <v>1004.3</v>
      </c>
      <c r="V11" s="538" t="s">
        <v>685</v>
      </c>
      <c r="W11" s="538" t="s">
        <v>666</v>
      </c>
      <c r="X11" s="538">
        <v>1040</v>
      </c>
      <c r="Y11" s="538" t="s">
        <v>695</v>
      </c>
      <c r="Z11" s="497">
        <v>1078.8</v>
      </c>
      <c r="AA11" s="497">
        <v>965.7</v>
      </c>
      <c r="AB11" s="497">
        <v>969.1</v>
      </c>
      <c r="AC11" s="497">
        <v>986.2</v>
      </c>
      <c r="AD11" s="497">
        <v>0</v>
      </c>
      <c r="AE11" s="497">
        <v>0</v>
      </c>
      <c r="AF11" s="497">
        <v>0</v>
      </c>
      <c r="AG11" s="497">
        <v>0</v>
      </c>
      <c r="AH11" s="497">
        <v>0</v>
      </c>
      <c r="AL11" s="122"/>
      <c r="AM11" s="122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</row>
    <row r="12" spans="1:63" s="92" customFormat="1" ht="14.25" x14ac:dyDescent="0.2">
      <c r="B12" s="122" t="s">
        <v>558</v>
      </c>
      <c r="C12" s="883">
        <v>15</v>
      </c>
      <c r="D12" s="1039">
        <v>14</v>
      </c>
      <c r="E12" s="736">
        <v>14.8</v>
      </c>
      <c r="F12" s="855">
        <v>18.5</v>
      </c>
      <c r="G12" s="855">
        <v>40.700000000000003</v>
      </c>
      <c r="H12" s="538">
        <v>40.1</v>
      </c>
      <c r="I12" s="538">
        <v>41.5</v>
      </c>
      <c r="J12" s="538">
        <v>42.699999999999996</v>
      </c>
      <c r="K12" s="538">
        <v>41.1</v>
      </c>
      <c r="L12" s="538">
        <v>40.499999999999993</v>
      </c>
      <c r="M12" s="538">
        <v>42.7</v>
      </c>
      <c r="N12" s="538">
        <v>41.8</v>
      </c>
      <c r="O12" s="538">
        <v>37.200000000000003</v>
      </c>
      <c r="P12" s="538">
        <v>36.1</v>
      </c>
      <c r="Q12" s="538">
        <v>35.6</v>
      </c>
      <c r="R12" s="538">
        <v>36.700000000000003</v>
      </c>
      <c r="S12" s="538">
        <v>35.1</v>
      </c>
      <c r="T12" s="538">
        <v>34.4</v>
      </c>
      <c r="U12" s="538">
        <v>36.5</v>
      </c>
      <c r="V12" s="538">
        <v>42</v>
      </c>
      <c r="W12" s="538">
        <v>41.7</v>
      </c>
      <c r="X12" s="538">
        <v>41.4</v>
      </c>
      <c r="Y12" s="538">
        <v>41.2</v>
      </c>
      <c r="Z12" s="538">
        <v>40.4</v>
      </c>
      <c r="AA12" s="497">
        <v>37.9</v>
      </c>
      <c r="AB12" s="497">
        <v>46.5</v>
      </c>
      <c r="AC12" s="497">
        <v>48.1</v>
      </c>
      <c r="AD12" s="497">
        <v>47.3</v>
      </c>
      <c r="AE12" s="497">
        <v>53.6</v>
      </c>
      <c r="AF12" s="497">
        <v>58.2</v>
      </c>
      <c r="AG12" s="497">
        <v>57.2</v>
      </c>
      <c r="AH12" s="497">
        <v>35.200000000000003</v>
      </c>
      <c r="AL12" s="122" t="s">
        <v>24</v>
      </c>
      <c r="AM12" s="122"/>
      <c r="AN12" s="125">
        <v>1427</v>
      </c>
      <c r="AO12" s="125">
        <v>1414.57007</v>
      </c>
      <c r="AP12" s="125">
        <v>1401.7355600000001</v>
      </c>
      <c r="AQ12" s="125">
        <v>1388.9010499999999</v>
      </c>
      <c r="AR12" s="125">
        <v>1415</v>
      </c>
      <c r="AS12" s="125">
        <v>1400.9153899999999</v>
      </c>
      <c r="AT12" s="125">
        <v>1388</v>
      </c>
      <c r="AU12" s="125">
        <v>1374.7714099999998</v>
      </c>
      <c r="AV12" s="125" t="s">
        <v>278</v>
      </c>
      <c r="AW12" s="125">
        <v>1349</v>
      </c>
      <c r="AX12" s="125">
        <v>1336</v>
      </c>
      <c r="AY12" s="125">
        <v>1323</v>
      </c>
      <c r="AZ12" s="125">
        <v>1309</v>
      </c>
      <c r="BA12" s="125">
        <v>1296</v>
      </c>
      <c r="BB12" s="125">
        <v>1284</v>
      </c>
      <c r="BC12" s="125">
        <v>1270</v>
      </c>
      <c r="BD12" s="125">
        <v>1257</v>
      </c>
      <c r="BE12" s="125">
        <v>1244</v>
      </c>
      <c r="BF12" s="125">
        <v>1231</v>
      </c>
      <c r="BG12" s="125">
        <v>1218</v>
      </c>
      <c r="BH12" s="125">
        <v>1205</v>
      </c>
      <c r="BI12" s="125">
        <v>1192</v>
      </c>
      <c r="BJ12" s="125">
        <v>1179</v>
      </c>
      <c r="BK12" s="125">
        <v>1166</v>
      </c>
    </row>
    <row r="13" spans="1:63" s="92" customFormat="1" ht="14.25" x14ac:dyDescent="0.2">
      <c r="B13" s="122" t="s">
        <v>547</v>
      </c>
      <c r="C13" s="883">
        <v>0.1</v>
      </c>
      <c r="D13" s="1039">
        <v>0.1</v>
      </c>
      <c r="E13" s="736">
        <v>1.2</v>
      </c>
      <c r="F13" s="855">
        <v>0.2</v>
      </c>
      <c r="G13" s="855">
        <v>0.1</v>
      </c>
      <c r="H13" s="538">
        <v>0.1</v>
      </c>
      <c r="I13" s="538">
        <v>0.2</v>
      </c>
      <c r="J13" s="538">
        <v>1.2</v>
      </c>
      <c r="K13" s="538">
        <v>8.3000000000000007</v>
      </c>
      <c r="L13" s="538">
        <v>8.1999999999999993</v>
      </c>
      <c r="M13" s="538">
        <v>8.1999999999999993</v>
      </c>
      <c r="N13" s="538">
        <v>7.3</v>
      </c>
      <c r="O13" s="538">
        <v>5.7</v>
      </c>
      <c r="P13" s="538">
        <v>6.5</v>
      </c>
      <c r="Q13" s="538">
        <v>5</v>
      </c>
      <c r="R13" s="538">
        <v>4.2</v>
      </c>
      <c r="S13" s="538">
        <v>3.6</v>
      </c>
      <c r="T13" s="538">
        <v>3.5</v>
      </c>
      <c r="U13" s="538">
        <v>3.4</v>
      </c>
      <c r="V13" s="538">
        <v>3</v>
      </c>
      <c r="W13" s="538">
        <v>4.8</v>
      </c>
      <c r="X13" s="538">
        <v>4.0999999999999996</v>
      </c>
      <c r="Y13" s="538">
        <v>3.5</v>
      </c>
      <c r="Z13" s="497">
        <v>3</v>
      </c>
      <c r="AA13" s="497">
        <v>1.8</v>
      </c>
      <c r="AB13" s="497">
        <v>1.3</v>
      </c>
      <c r="AC13" s="497">
        <v>0.9</v>
      </c>
      <c r="AD13" s="497">
        <v>0.7</v>
      </c>
      <c r="AE13" s="497">
        <v>1.8</v>
      </c>
      <c r="AF13" s="497">
        <v>2.2000000000000002</v>
      </c>
      <c r="AG13" s="497">
        <v>5.0999999999999996</v>
      </c>
      <c r="AH13" s="497">
        <v>0</v>
      </c>
      <c r="AL13" s="122" t="s">
        <v>25</v>
      </c>
      <c r="AM13" s="122"/>
      <c r="AN13" s="125">
        <v>60514</v>
      </c>
      <c r="AO13" s="125">
        <v>60985.867368541061</v>
      </c>
      <c r="AP13" s="125">
        <v>60166.106721600801</v>
      </c>
      <c r="AQ13" s="125">
        <v>52053.138878570346</v>
      </c>
      <c r="AR13" s="125">
        <v>38214</v>
      </c>
      <c r="AS13" s="125">
        <v>47508.906529999993</v>
      </c>
      <c r="AT13" s="125">
        <v>33625</v>
      </c>
      <c r="AU13" s="125">
        <v>34296.864969999988</v>
      </c>
      <c r="AV13" s="125" t="s">
        <v>279</v>
      </c>
      <c r="AW13" s="125">
        <v>35567</v>
      </c>
      <c r="AX13" s="125">
        <v>42369</v>
      </c>
      <c r="AY13" s="125">
        <v>38952</v>
      </c>
      <c r="AZ13" s="125">
        <v>39831</v>
      </c>
      <c r="BA13" s="125">
        <v>41204</v>
      </c>
      <c r="BB13" s="125">
        <v>39855</v>
      </c>
      <c r="BC13" s="125">
        <v>40325</v>
      </c>
      <c r="BD13" s="125">
        <v>40810</v>
      </c>
      <c r="BE13" s="125">
        <v>41988</v>
      </c>
      <c r="BF13" s="125">
        <v>53876</v>
      </c>
      <c r="BG13" s="125">
        <v>54236</v>
      </c>
      <c r="BH13" s="125">
        <v>53610</v>
      </c>
      <c r="BI13" s="125">
        <v>50834</v>
      </c>
      <c r="BJ13" s="125">
        <v>51897</v>
      </c>
      <c r="BK13" s="125">
        <v>51411</v>
      </c>
    </row>
    <row r="14" spans="1:63" s="92" customFormat="1" ht="14.25" x14ac:dyDescent="0.2">
      <c r="B14" s="122" t="s">
        <v>598</v>
      </c>
      <c r="C14" s="883">
        <v>9.1999999999999993</v>
      </c>
      <c r="D14" s="1039">
        <v>10.5</v>
      </c>
      <c r="E14" s="736">
        <v>10.7</v>
      </c>
      <c r="F14" s="855">
        <v>11.3</v>
      </c>
      <c r="G14" s="855">
        <v>11.7</v>
      </c>
      <c r="H14" s="538">
        <v>10.8</v>
      </c>
      <c r="I14" s="538">
        <v>9.8000000000000007</v>
      </c>
      <c r="J14" s="538">
        <v>8.9</v>
      </c>
      <c r="K14" s="538">
        <v>8.6</v>
      </c>
      <c r="L14" s="538">
        <v>8.6999999999999993</v>
      </c>
      <c r="M14" s="538">
        <v>8.1</v>
      </c>
      <c r="N14" s="538">
        <v>8.6999999999999993</v>
      </c>
      <c r="O14" s="538">
        <v>8.6</v>
      </c>
      <c r="P14" s="538">
        <v>8.6999999999999993</v>
      </c>
      <c r="Q14" s="538">
        <v>8.4</v>
      </c>
      <c r="R14" s="538">
        <v>8.5</v>
      </c>
      <c r="S14" s="538">
        <v>9.3000000000000007</v>
      </c>
      <c r="T14" s="538">
        <v>9.6999999999999993</v>
      </c>
      <c r="U14" s="538">
        <v>10.1</v>
      </c>
      <c r="V14" s="538">
        <v>10.3</v>
      </c>
      <c r="W14" s="538">
        <v>11.2</v>
      </c>
      <c r="X14" s="538">
        <v>11.3</v>
      </c>
      <c r="Y14" s="538">
        <v>11</v>
      </c>
      <c r="Z14" s="497">
        <v>10.9</v>
      </c>
      <c r="AA14" s="497">
        <v>11.2</v>
      </c>
      <c r="AB14" s="497">
        <v>11</v>
      </c>
      <c r="AC14" s="497">
        <v>10.9</v>
      </c>
      <c r="AD14" s="497">
        <v>0</v>
      </c>
      <c r="AE14" s="497">
        <v>0</v>
      </c>
      <c r="AF14" s="497">
        <v>0</v>
      </c>
      <c r="AG14" s="497">
        <v>0</v>
      </c>
      <c r="AH14" s="497">
        <v>0</v>
      </c>
      <c r="AL14" s="122"/>
      <c r="AM14" s="122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</row>
    <row r="15" spans="1:63" s="92" customFormat="1" ht="14.25" x14ac:dyDescent="0.2">
      <c r="B15" s="122" t="s">
        <v>545</v>
      </c>
      <c r="C15" s="883">
        <v>41.6</v>
      </c>
      <c r="D15" s="1039">
        <v>42.8</v>
      </c>
      <c r="E15" s="736">
        <v>43.7</v>
      </c>
      <c r="F15" s="855">
        <v>46.1</v>
      </c>
      <c r="G15" s="855">
        <v>44.5</v>
      </c>
      <c r="H15" s="538">
        <v>46.7</v>
      </c>
      <c r="I15" s="538">
        <v>49.3</v>
      </c>
      <c r="J15" s="538">
        <v>52.4</v>
      </c>
      <c r="K15" s="538">
        <v>46.6</v>
      </c>
      <c r="L15" s="538">
        <v>58.8</v>
      </c>
      <c r="M15" s="538">
        <v>64.5</v>
      </c>
      <c r="N15" s="538">
        <v>48.6</v>
      </c>
      <c r="O15" s="538">
        <v>50.8</v>
      </c>
      <c r="P15" s="538">
        <v>55.1</v>
      </c>
      <c r="Q15" s="538">
        <v>39</v>
      </c>
      <c r="R15" s="538">
        <v>40.5</v>
      </c>
      <c r="S15" s="538">
        <v>67.7</v>
      </c>
      <c r="T15" s="538">
        <v>67.900000000000006</v>
      </c>
      <c r="U15" s="538">
        <v>43.4</v>
      </c>
      <c r="V15" s="538">
        <v>35.1</v>
      </c>
      <c r="W15" s="538">
        <v>35.1</v>
      </c>
      <c r="X15" s="538">
        <v>39</v>
      </c>
      <c r="Y15" s="538">
        <v>43</v>
      </c>
      <c r="Z15" s="497">
        <v>55</v>
      </c>
      <c r="AA15" s="497">
        <v>49.1</v>
      </c>
      <c r="AB15" s="497">
        <v>62.6</v>
      </c>
      <c r="AC15" s="497">
        <v>51.8</v>
      </c>
      <c r="AD15" s="497">
        <v>56.7</v>
      </c>
      <c r="AE15" s="497">
        <v>70.400000000000006</v>
      </c>
      <c r="AF15" s="497">
        <v>91.7</v>
      </c>
      <c r="AG15" s="497">
        <v>110.3</v>
      </c>
      <c r="AH15" s="497">
        <v>80.3</v>
      </c>
      <c r="AL15" s="122" t="s">
        <v>351</v>
      </c>
      <c r="AM15" s="122"/>
      <c r="AN15" s="125" t="s">
        <v>18</v>
      </c>
      <c r="AO15" s="125" t="s">
        <v>18</v>
      </c>
      <c r="AP15" s="125" t="s">
        <v>18</v>
      </c>
      <c r="AQ15" s="125" t="s">
        <v>18</v>
      </c>
      <c r="AR15" s="125" t="s">
        <v>18</v>
      </c>
      <c r="AS15" s="125" t="s">
        <v>18</v>
      </c>
      <c r="AT15" s="125" t="s">
        <v>18</v>
      </c>
      <c r="AU15" s="125" t="s">
        <v>18</v>
      </c>
      <c r="AV15" s="125" t="s">
        <v>18</v>
      </c>
      <c r="AW15" s="125" t="s">
        <v>18</v>
      </c>
      <c r="AX15" s="125" t="s">
        <v>18</v>
      </c>
      <c r="AY15" s="125" t="s">
        <v>18</v>
      </c>
      <c r="AZ15" s="125">
        <v>5074</v>
      </c>
      <c r="BA15" s="125">
        <v>5101</v>
      </c>
      <c r="BB15" s="125">
        <v>2901</v>
      </c>
      <c r="BC15" s="125">
        <v>2614</v>
      </c>
      <c r="BD15" s="125">
        <v>2223</v>
      </c>
      <c r="BE15" s="125">
        <v>1767</v>
      </c>
      <c r="BF15" s="125">
        <v>1661</v>
      </c>
      <c r="BG15" s="125">
        <v>1749</v>
      </c>
      <c r="BH15" s="125">
        <v>1836</v>
      </c>
      <c r="BI15" s="125">
        <v>1412</v>
      </c>
      <c r="BJ15" s="125">
        <v>1370</v>
      </c>
      <c r="BK15" s="125">
        <v>1365</v>
      </c>
    </row>
    <row r="16" spans="1:63" s="92" customFormat="1" ht="14.25" x14ac:dyDescent="0.2">
      <c r="B16" s="122" t="s">
        <v>546</v>
      </c>
      <c r="C16" s="883">
        <v>686.5</v>
      </c>
      <c r="D16" s="1039">
        <v>685.3</v>
      </c>
      <c r="E16" s="736">
        <v>685.3</v>
      </c>
      <c r="F16" s="855">
        <v>676.6</v>
      </c>
      <c r="G16" s="855">
        <v>341.2</v>
      </c>
      <c r="H16" s="538">
        <v>310.2</v>
      </c>
      <c r="I16" s="538">
        <v>218.6</v>
      </c>
      <c r="J16" s="538">
        <v>191.29999999999998</v>
      </c>
      <c r="K16" s="538">
        <v>191.5</v>
      </c>
      <c r="L16" s="538">
        <v>173.3</v>
      </c>
      <c r="M16" s="538">
        <v>161.30000000000001</v>
      </c>
      <c r="N16" s="538">
        <v>176.1</v>
      </c>
      <c r="O16" s="538">
        <v>205.4</v>
      </c>
      <c r="P16" s="538">
        <v>204.6</v>
      </c>
      <c r="Q16" s="538">
        <v>213.6</v>
      </c>
      <c r="R16" s="538">
        <v>203.1</v>
      </c>
      <c r="S16" s="538">
        <v>203.8</v>
      </c>
      <c r="T16" s="538">
        <v>195.8</v>
      </c>
      <c r="U16" s="538">
        <v>193.1</v>
      </c>
      <c r="V16" s="538">
        <v>177.8</v>
      </c>
      <c r="W16" s="538">
        <v>163.9</v>
      </c>
      <c r="X16" s="538">
        <v>166.3</v>
      </c>
      <c r="Y16" s="538">
        <v>143.4</v>
      </c>
      <c r="Z16" s="497">
        <v>113.7</v>
      </c>
      <c r="AA16" s="497">
        <v>116.5</v>
      </c>
      <c r="AB16" s="497">
        <v>121.7</v>
      </c>
      <c r="AC16" s="497">
        <v>134.30000000000001</v>
      </c>
      <c r="AD16" s="497">
        <v>135.6</v>
      </c>
      <c r="AE16" s="497">
        <v>137.69999999999999</v>
      </c>
      <c r="AF16" s="497">
        <v>111.5</v>
      </c>
      <c r="AG16" s="497">
        <v>104.6</v>
      </c>
      <c r="AH16" s="497">
        <v>91.6</v>
      </c>
      <c r="AL16" s="122" t="s">
        <v>26</v>
      </c>
      <c r="AM16" s="122"/>
      <c r="AN16" s="125">
        <v>11751</v>
      </c>
      <c r="AO16" s="125">
        <v>11713.891969999999</v>
      </c>
      <c r="AP16" s="125">
        <v>12048.99185</v>
      </c>
      <c r="AQ16" s="125">
        <v>11912.449050000001</v>
      </c>
      <c r="AR16" s="125">
        <v>6090</v>
      </c>
      <c r="AS16" s="125">
        <v>6081.5290300000006</v>
      </c>
      <c r="AT16" s="125">
        <v>6051</v>
      </c>
      <c r="AU16" s="125">
        <v>6050.5290000000005</v>
      </c>
      <c r="AV16" s="125" t="s">
        <v>280</v>
      </c>
      <c r="AW16" s="125">
        <v>6051</v>
      </c>
      <c r="AX16" s="125">
        <v>9788</v>
      </c>
      <c r="AY16" s="125">
        <v>9797</v>
      </c>
      <c r="AZ16" s="125">
        <v>9849</v>
      </c>
      <c r="BA16" s="125">
        <v>9841</v>
      </c>
      <c r="BB16" s="125">
        <v>10097</v>
      </c>
      <c r="BC16" s="125">
        <v>10003</v>
      </c>
      <c r="BD16" s="125">
        <v>8649</v>
      </c>
      <c r="BE16" s="125">
        <v>12531</v>
      </c>
      <c r="BF16" s="125">
        <v>11466</v>
      </c>
      <c r="BG16" s="125">
        <v>9014</v>
      </c>
      <c r="BH16" s="125">
        <v>10537</v>
      </c>
      <c r="BI16" s="125">
        <v>7465</v>
      </c>
      <c r="BJ16" s="125">
        <v>5853</v>
      </c>
      <c r="BK16" s="125">
        <v>6646</v>
      </c>
    </row>
    <row r="17" spans="2:63" s="92" customFormat="1" ht="14.25" x14ac:dyDescent="0.2">
      <c r="B17" s="122"/>
      <c r="C17" s="775"/>
      <c r="D17" s="775"/>
      <c r="E17" s="775"/>
      <c r="F17" s="822"/>
      <c r="G17" s="856"/>
      <c r="H17" s="775"/>
      <c r="I17" s="775"/>
      <c r="J17" s="53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89"/>
      <c r="AA17" s="89"/>
      <c r="AB17" s="89"/>
      <c r="AC17" s="89"/>
      <c r="AD17" s="89"/>
      <c r="AE17" s="89"/>
      <c r="AF17" s="89"/>
      <c r="AG17" s="89"/>
      <c r="AH17" s="89"/>
      <c r="AL17" s="122" t="s">
        <v>27</v>
      </c>
      <c r="AM17" s="122"/>
      <c r="AN17" s="125">
        <v>2027</v>
      </c>
      <c r="AO17" s="125">
        <v>2502.7225200000003</v>
      </c>
      <c r="AP17" s="125">
        <v>3364.0792500000025</v>
      </c>
      <c r="AQ17" s="125">
        <v>1445.8936699999999</v>
      </c>
      <c r="AR17" s="125">
        <v>1438</v>
      </c>
      <c r="AS17" s="125">
        <v>1130.3102499999984</v>
      </c>
      <c r="AT17" s="125">
        <v>1675</v>
      </c>
      <c r="AU17" s="125">
        <v>1730.0560399999999</v>
      </c>
      <c r="AV17" s="125" t="s">
        <v>281</v>
      </c>
      <c r="AW17" s="125">
        <v>14677</v>
      </c>
      <c r="AX17" s="125">
        <v>20917</v>
      </c>
      <c r="AY17" s="125">
        <v>21158</v>
      </c>
      <c r="AZ17" s="125">
        <v>32666</v>
      </c>
      <c r="BA17" s="125">
        <v>26394</v>
      </c>
      <c r="BB17" s="125">
        <v>44961</v>
      </c>
      <c r="BC17" s="125">
        <v>21149</v>
      </c>
      <c r="BD17" s="125">
        <v>25987</v>
      </c>
      <c r="BE17" s="125">
        <v>34700</v>
      </c>
      <c r="BF17" s="125">
        <v>31720</v>
      </c>
      <c r="BG17" s="125">
        <v>29627</v>
      </c>
      <c r="BH17" s="125">
        <v>14726</v>
      </c>
      <c r="BI17" s="125">
        <v>14195</v>
      </c>
      <c r="BJ17" s="125">
        <v>13583</v>
      </c>
      <c r="BK17" s="125">
        <v>13112</v>
      </c>
    </row>
    <row r="18" spans="2:63" s="92" customFormat="1" ht="14.25" x14ac:dyDescent="0.2">
      <c r="B18" s="123"/>
      <c r="C18" s="775"/>
      <c r="D18" s="775"/>
      <c r="E18" s="775"/>
      <c r="F18" s="822"/>
      <c r="G18" s="856"/>
      <c r="H18" s="775"/>
      <c r="I18" s="775"/>
      <c r="J18" s="538"/>
      <c r="K18" s="178"/>
      <c r="L18" s="178"/>
      <c r="M18" s="690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89"/>
      <c r="AA18" s="89"/>
      <c r="AB18" s="89"/>
      <c r="AC18" s="89"/>
      <c r="AD18" s="89"/>
      <c r="AE18" s="89"/>
      <c r="AF18" s="89"/>
      <c r="AG18" s="89"/>
      <c r="AH18" s="89"/>
      <c r="AL18" s="123" t="s">
        <v>28</v>
      </c>
      <c r="AM18" s="123"/>
      <c r="AN18" s="125">
        <v>104003</v>
      </c>
      <c r="AO18" s="125">
        <v>98304.242836204299</v>
      </c>
      <c r="AP18" s="125">
        <v>79053.399041899989</v>
      </c>
      <c r="AQ18" s="125">
        <v>101380.3330571222</v>
      </c>
      <c r="AR18" s="125">
        <v>83185</v>
      </c>
      <c r="AS18" s="125">
        <v>66804.340249999994</v>
      </c>
      <c r="AT18" s="125">
        <v>53278</v>
      </c>
      <c r="AU18" s="125">
        <v>34236.069793079303</v>
      </c>
      <c r="AV18" s="125">
        <v>91575</v>
      </c>
      <c r="AW18" s="125">
        <v>87008</v>
      </c>
      <c r="AX18" s="125">
        <v>70953</v>
      </c>
      <c r="AY18" s="125">
        <v>58927</v>
      </c>
      <c r="AZ18" s="125">
        <v>104587</v>
      </c>
      <c r="BA18" s="125">
        <v>109941</v>
      </c>
      <c r="BB18" s="125">
        <v>120856</v>
      </c>
      <c r="BC18" s="125">
        <v>121088</v>
      </c>
      <c r="BD18" s="125">
        <v>107554</v>
      </c>
      <c r="BE18" s="125">
        <v>113137</v>
      </c>
      <c r="BF18" s="125">
        <v>132130</v>
      </c>
      <c r="BG18" s="125">
        <v>141987</v>
      </c>
      <c r="BH18" s="125">
        <v>133583</v>
      </c>
      <c r="BI18" s="125">
        <v>143082</v>
      </c>
      <c r="BJ18" s="125">
        <v>146708</v>
      </c>
      <c r="BK18" s="125">
        <v>136769</v>
      </c>
    </row>
    <row r="19" spans="2:63" s="92" customFormat="1" ht="14.25" x14ac:dyDescent="0.2">
      <c r="B19" s="122"/>
      <c r="C19" s="775"/>
      <c r="D19" s="775"/>
      <c r="E19" s="775"/>
      <c r="F19" s="822"/>
      <c r="G19" s="856"/>
      <c r="H19" s="775"/>
      <c r="I19" s="775"/>
      <c r="J19" s="538"/>
      <c r="K19" s="178"/>
      <c r="L19" s="178"/>
      <c r="M19" s="690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89"/>
      <c r="AA19" s="89"/>
      <c r="AB19" s="89"/>
      <c r="AC19" s="89"/>
      <c r="AD19" s="89"/>
      <c r="AE19" s="89"/>
      <c r="AF19" s="89"/>
      <c r="AG19" s="89"/>
      <c r="AH19" s="89"/>
      <c r="AL19" s="122" t="s">
        <v>182</v>
      </c>
      <c r="AM19" s="93"/>
      <c r="AN19" s="125" t="s">
        <v>18</v>
      </c>
      <c r="AO19" s="125" t="s">
        <v>18</v>
      </c>
      <c r="AP19" s="125" t="s">
        <v>18</v>
      </c>
      <c r="AQ19" s="125" t="s">
        <v>18</v>
      </c>
      <c r="AR19" s="125" t="s">
        <v>18</v>
      </c>
      <c r="AS19" s="125" t="s">
        <v>18</v>
      </c>
      <c r="AT19" s="125" t="s">
        <v>18</v>
      </c>
      <c r="AU19" s="125" t="s">
        <v>18</v>
      </c>
      <c r="AV19" s="125" t="s">
        <v>18</v>
      </c>
      <c r="AW19" s="125" t="s">
        <v>18</v>
      </c>
      <c r="AX19" s="125">
        <v>7082</v>
      </c>
      <c r="AY19" s="125">
        <v>4962</v>
      </c>
      <c r="AZ19" s="125">
        <v>0</v>
      </c>
      <c r="BA19" s="125">
        <v>0</v>
      </c>
      <c r="BB19" s="125">
        <v>0</v>
      </c>
      <c r="BC19" s="125">
        <v>0</v>
      </c>
      <c r="BD19" s="125">
        <v>0</v>
      </c>
      <c r="BE19" s="125">
        <v>0</v>
      </c>
      <c r="BF19" s="125">
        <v>0</v>
      </c>
      <c r="BG19" s="125">
        <v>0</v>
      </c>
      <c r="BH19" s="125">
        <v>0</v>
      </c>
      <c r="BI19" s="125">
        <v>0</v>
      </c>
      <c r="BJ19" s="125">
        <v>0</v>
      </c>
      <c r="BK19" s="125">
        <v>0</v>
      </c>
    </row>
    <row r="20" spans="2:63" x14ac:dyDescent="0.25">
      <c r="B20" s="13"/>
      <c r="C20" s="776"/>
      <c r="D20" s="776"/>
      <c r="E20" s="776"/>
      <c r="F20" s="823"/>
      <c r="G20" s="823"/>
      <c r="H20" s="776"/>
      <c r="I20" s="776"/>
      <c r="J20" s="776"/>
      <c r="K20" s="498"/>
      <c r="L20" s="498"/>
      <c r="M20" s="691"/>
      <c r="N20" s="498"/>
      <c r="O20" s="498"/>
      <c r="P20" s="498"/>
      <c r="Q20" s="498"/>
      <c r="R20" s="498"/>
      <c r="S20" s="498"/>
      <c r="T20" s="498"/>
      <c r="U20" s="498"/>
      <c r="V20" s="498"/>
      <c r="W20" s="498"/>
      <c r="X20" s="498"/>
      <c r="Y20" s="498"/>
      <c r="Z20" s="498"/>
      <c r="AA20" s="498"/>
      <c r="AB20" s="498"/>
      <c r="AC20" s="498"/>
      <c r="AD20" s="498"/>
      <c r="AE20" s="498"/>
      <c r="AF20" s="498"/>
      <c r="AG20" s="498"/>
      <c r="AH20" s="498"/>
      <c r="AN20" s="264"/>
      <c r="AO20" s="264"/>
      <c r="AP20" s="264"/>
      <c r="AQ20" s="264"/>
      <c r="AR20" s="264"/>
      <c r="AS20" s="264"/>
      <c r="AT20" s="264"/>
      <c r="AU20" s="264"/>
      <c r="AV20" s="265"/>
      <c r="AW20" s="264"/>
      <c r="AX20" s="264"/>
      <c r="AY20" s="266"/>
      <c r="AZ20" s="265"/>
      <c r="BA20" s="265"/>
      <c r="BB20" s="265"/>
      <c r="BC20" s="265"/>
      <c r="BD20" s="265"/>
      <c r="BE20" s="265"/>
      <c r="BF20" s="265"/>
      <c r="BG20" s="265"/>
      <c r="BH20" s="265"/>
      <c r="BI20" s="265"/>
      <c r="BJ20" s="265"/>
      <c r="BK20" s="265"/>
    </row>
    <row r="21" spans="2:63" s="92" customFormat="1" ht="14.25" x14ac:dyDescent="0.2">
      <c r="B21" s="688" t="s">
        <v>29</v>
      </c>
      <c r="C21" s="777">
        <v>4920.1000000000004</v>
      </c>
      <c r="D21" s="777">
        <v>5048.8</v>
      </c>
      <c r="E21" s="777">
        <v>5001.5</v>
      </c>
      <c r="F21" s="824">
        <v>4996.3000000000011</v>
      </c>
      <c r="G21" s="857">
        <v>6742.8</v>
      </c>
      <c r="H21" s="777">
        <v>6846.2</v>
      </c>
      <c r="I21" s="777">
        <v>7123.0999999999995</v>
      </c>
      <c r="J21" s="622">
        <v>7030.5999999999976</v>
      </c>
      <c r="K21" s="620" t="s">
        <v>811</v>
      </c>
      <c r="L21" s="620">
        <v>6895.1</v>
      </c>
      <c r="M21" s="735">
        <f>SUM(M9:M20)</f>
        <v>6652.2</v>
      </c>
      <c r="N21" s="620">
        <f>SUM(N9:N20)</f>
        <v>6354.1000000000013</v>
      </c>
      <c r="O21" s="620">
        <f>SUM(O9:O20)</f>
        <v>6331.3</v>
      </c>
      <c r="P21" s="620">
        <f>SUM(P9:P16)</f>
        <v>6397.4000000000005</v>
      </c>
      <c r="Q21" s="620">
        <v>6492.2</v>
      </c>
      <c r="R21" s="620" t="s">
        <v>755</v>
      </c>
      <c r="S21" s="620">
        <v>6436.4</v>
      </c>
      <c r="T21" s="620" t="s">
        <v>738</v>
      </c>
      <c r="U21" s="620">
        <v>6429.3</v>
      </c>
      <c r="V21" s="620" t="s">
        <v>686</v>
      </c>
      <c r="W21" s="620" t="s">
        <v>667</v>
      </c>
      <c r="X21" s="620">
        <v>6514</v>
      </c>
      <c r="Y21" s="620" t="s">
        <v>696</v>
      </c>
      <c r="Z21" s="499">
        <v>6503.8</v>
      </c>
      <c r="AA21" s="499">
        <v>6246.3</v>
      </c>
      <c r="AB21" s="499">
        <v>6176.8</v>
      </c>
      <c r="AC21" s="499">
        <f>SUM(AC9:AC16)</f>
        <v>6051.0999999999995</v>
      </c>
      <c r="AD21" s="499">
        <v>5187.2</v>
      </c>
      <c r="AE21" s="499">
        <v>4951.5</v>
      </c>
      <c r="AF21" s="620">
        <v>4964.2</v>
      </c>
      <c r="AG21" s="499">
        <v>4996.8999999999996</v>
      </c>
      <c r="AH21" s="499">
        <v>4254.3999999999996</v>
      </c>
      <c r="AL21" s="91" t="s">
        <v>29</v>
      </c>
      <c r="AM21" s="91"/>
      <c r="AN21" s="267">
        <v>4053981</v>
      </c>
      <c r="AO21" s="267">
        <v>4042771.7581775077</v>
      </c>
      <c r="AP21" s="267">
        <v>3982107.5865874635</v>
      </c>
      <c r="AQ21" s="267">
        <v>4083717.1526972032</v>
      </c>
      <c r="AR21" s="267">
        <v>4049895</v>
      </c>
      <c r="AS21" s="267">
        <v>4060578.6914000004</v>
      </c>
      <c r="AT21" s="267">
        <v>4083203</v>
      </c>
      <c r="AU21" s="267">
        <v>4122136.1677430789</v>
      </c>
      <c r="AV21" s="267">
        <v>4254465</v>
      </c>
      <c r="AW21" s="267">
        <v>4253138</v>
      </c>
      <c r="AX21" s="267">
        <v>5125887</v>
      </c>
      <c r="AY21" s="267">
        <v>5062996</v>
      </c>
      <c r="AZ21" s="267">
        <f>SUM(AZ9:AZ20)</f>
        <v>4979501</v>
      </c>
      <c r="BA21" s="267">
        <v>5020069</v>
      </c>
      <c r="BB21" s="267">
        <v>5008391</v>
      </c>
      <c r="BC21" s="267">
        <v>4977171</v>
      </c>
      <c r="BD21" s="267">
        <f>SUM(BD9:BD20)</f>
        <v>4942861</v>
      </c>
      <c r="BE21" s="267">
        <v>4851601</v>
      </c>
      <c r="BF21" s="267">
        <f>SUM(BF9:BF18)</f>
        <v>4873572</v>
      </c>
      <c r="BG21" s="267">
        <f>SUM(BG9:BG18)</f>
        <v>4888963</v>
      </c>
      <c r="BH21" s="267">
        <v>4947406</v>
      </c>
      <c r="BI21" s="267">
        <f>SUM(BI9:BI18)</f>
        <v>4956584</v>
      </c>
      <c r="BJ21" s="267">
        <v>4960613</v>
      </c>
      <c r="BK21" s="267">
        <f>SUM(BK9:BK19)</f>
        <v>4977161</v>
      </c>
    </row>
    <row r="22" spans="2:63" x14ac:dyDescent="0.25">
      <c r="B22" s="28"/>
      <c r="C22" s="776"/>
      <c r="D22" s="776"/>
      <c r="E22" s="776"/>
      <c r="F22" s="823"/>
      <c r="G22" s="823"/>
      <c r="H22" s="776"/>
      <c r="I22" s="776"/>
      <c r="J22" s="776"/>
      <c r="K22" s="498"/>
      <c r="L22" s="498"/>
      <c r="M22" s="691"/>
      <c r="N22" s="498"/>
      <c r="O22" s="498"/>
      <c r="P22" s="498"/>
      <c r="Q22" s="498"/>
      <c r="R22" s="498"/>
      <c r="S22" s="498"/>
      <c r="T22" s="498"/>
      <c r="U22" s="498"/>
      <c r="V22" s="498"/>
      <c r="W22" s="498"/>
      <c r="X22" s="498"/>
      <c r="Y22" s="498"/>
      <c r="Z22" s="498"/>
      <c r="AA22" s="498"/>
      <c r="AB22" s="498"/>
      <c r="AC22" s="498"/>
      <c r="AD22" s="498"/>
      <c r="AE22" s="498"/>
      <c r="AF22" s="498"/>
      <c r="AG22" s="498"/>
      <c r="AH22" s="498"/>
      <c r="AL22" s="28"/>
      <c r="AM22" s="28"/>
      <c r="AN22" s="268"/>
      <c r="AO22" s="268"/>
      <c r="AP22" s="268"/>
      <c r="AQ22" s="268"/>
      <c r="AR22" s="268"/>
      <c r="AS22" s="268"/>
      <c r="AT22" s="268"/>
      <c r="AU22" s="268"/>
      <c r="AV22" s="268"/>
      <c r="AW22" s="268"/>
      <c r="AX22" s="268"/>
      <c r="AY22" s="269"/>
      <c r="AZ22" s="269"/>
      <c r="BA22" s="269"/>
      <c r="BB22" s="269"/>
      <c r="BC22" s="269"/>
      <c r="BD22" s="269"/>
      <c r="BE22" s="269"/>
      <c r="BF22" s="269"/>
      <c r="BG22" s="269"/>
      <c r="BH22" s="269"/>
      <c r="BI22" s="269"/>
      <c r="BJ22" s="269"/>
      <c r="BK22" s="269"/>
    </row>
    <row r="23" spans="2:63" x14ac:dyDescent="0.25">
      <c r="B23" s="91" t="s">
        <v>30</v>
      </c>
      <c r="C23" s="776"/>
      <c r="D23" s="776"/>
      <c r="E23" s="776"/>
      <c r="F23" s="823"/>
      <c r="G23" s="823"/>
      <c r="H23" s="776"/>
      <c r="I23" s="776"/>
      <c r="J23" s="776"/>
      <c r="K23" s="498"/>
      <c r="L23" s="498"/>
      <c r="M23" s="691"/>
      <c r="N23" s="498"/>
      <c r="O23" s="498"/>
      <c r="P23" s="498"/>
      <c r="Q23" s="498"/>
      <c r="R23" s="498"/>
      <c r="S23" s="498"/>
      <c r="T23" s="498"/>
      <c r="U23" s="498"/>
      <c r="V23" s="498"/>
      <c r="W23" s="498"/>
      <c r="X23" s="498"/>
      <c r="Y23" s="498"/>
      <c r="Z23" s="498"/>
      <c r="AA23" s="498"/>
      <c r="AB23" s="498"/>
      <c r="AC23" s="498"/>
      <c r="AD23" s="498"/>
      <c r="AE23" s="498"/>
      <c r="AF23" s="498"/>
      <c r="AG23" s="498"/>
      <c r="AH23" s="498"/>
      <c r="AL23" s="91" t="s">
        <v>30</v>
      </c>
      <c r="AM23" s="28"/>
      <c r="AN23" s="268"/>
      <c r="AO23" s="268"/>
      <c r="AP23" s="268"/>
      <c r="AQ23" s="268"/>
      <c r="AR23" s="268"/>
      <c r="AS23" s="268"/>
      <c r="AT23" s="268"/>
      <c r="AU23" s="268"/>
      <c r="AV23" s="268"/>
      <c r="AW23" s="268"/>
      <c r="AX23" s="268"/>
      <c r="AY23" s="269"/>
      <c r="AZ23" s="269"/>
      <c r="BA23" s="269"/>
      <c r="BB23" s="269"/>
      <c r="BC23" s="269"/>
      <c r="BD23" s="269"/>
      <c r="BE23" s="269"/>
      <c r="BF23" s="269"/>
      <c r="BG23" s="269"/>
      <c r="BH23" s="269"/>
      <c r="BI23" s="269"/>
      <c r="BJ23" s="269"/>
      <c r="BK23" s="269"/>
    </row>
    <row r="24" spans="2:63" s="92" customFormat="1" ht="14.25" x14ac:dyDescent="0.2">
      <c r="B24" s="122" t="s">
        <v>31</v>
      </c>
      <c r="C24" s="883">
        <v>150.6</v>
      </c>
      <c r="D24" s="1039">
        <v>148.9</v>
      </c>
      <c r="E24" s="736">
        <v>149.5</v>
      </c>
      <c r="F24" s="855">
        <v>157.69999999999999</v>
      </c>
      <c r="G24" s="855">
        <v>179.2</v>
      </c>
      <c r="H24" s="538">
        <v>185.2</v>
      </c>
      <c r="I24" s="538">
        <v>189.79999999999998</v>
      </c>
      <c r="J24" s="538">
        <v>200.2</v>
      </c>
      <c r="K24" s="538">
        <v>224.2</v>
      </c>
      <c r="L24" s="538">
        <v>217.6</v>
      </c>
      <c r="M24" s="736">
        <v>219.7</v>
      </c>
      <c r="N24" s="538">
        <v>200.8</v>
      </c>
      <c r="O24" s="538">
        <v>195.2</v>
      </c>
      <c r="P24" s="538">
        <v>172</v>
      </c>
      <c r="Q24" s="538">
        <v>148.80000000000001</v>
      </c>
      <c r="R24" s="538">
        <v>164.6</v>
      </c>
      <c r="S24" s="538">
        <v>162.19999999999999</v>
      </c>
      <c r="T24" s="538">
        <v>166.5</v>
      </c>
      <c r="U24" s="538">
        <v>177.3</v>
      </c>
      <c r="V24" s="538">
        <v>165.8</v>
      </c>
      <c r="W24" s="538">
        <v>158.69999999999999</v>
      </c>
      <c r="X24" s="538">
        <v>142.9</v>
      </c>
      <c r="Y24" s="538">
        <v>150.80000000000001</v>
      </c>
      <c r="Z24" s="497">
        <v>161</v>
      </c>
      <c r="AA24" s="497">
        <v>167.6</v>
      </c>
      <c r="AB24" s="497">
        <v>163.19999999999999</v>
      </c>
      <c r="AC24" s="497">
        <v>163.19999999999999</v>
      </c>
      <c r="AD24" s="497">
        <v>161.69999999999999</v>
      </c>
      <c r="AE24" s="497">
        <v>148.5</v>
      </c>
      <c r="AF24" s="538">
        <v>121.2</v>
      </c>
      <c r="AG24" s="497">
        <v>128.5</v>
      </c>
      <c r="AH24" s="497">
        <v>115.3</v>
      </c>
      <c r="AL24" s="122" t="s">
        <v>31</v>
      </c>
      <c r="AM24" s="122"/>
      <c r="AN24" s="125">
        <v>82155</v>
      </c>
      <c r="AO24" s="125">
        <v>78752.443610000017</v>
      </c>
      <c r="AP24" s="125">
        <v>84732.72136999997</v>
      </c>
      <c r="AQ24" s="125">
        <v>77621.210400000011</v>
      </c>
      <c r="AR24" s="125">
        <v>76041</v>
      </c>
      <c r="AS24" s="125">
        <v>79051.100189999997</v>
      </c>
      <c r="AT24" s="125">
        <v>74340</v>
      </c>
      <c r="AU24" s="125">
        <v>83287</v>
      </c>
      <c r="AV24" s="125" t="s">
        <v>282</v>
      </c>
      <c r="AW24" s="125">
        <v>108103</v>
      </c>
      <c r="AX24" s="125">
        <v>139331</v>
      </c>
      <c r="AY24" s="125">
        <v>131838</v>
      </c>
      <c r="AZ24" s="125">
        <v>128513</v>
      </c>
      <c r="BA24" s="125">
        <v>130799</v>
      </c>
      <c r="BB24" s="125">
        <v>120937</v>
      </c>
      <c r="BC24" s="125">
        <v>124856</v>
      </c>
      <c r="BD24" s="125">
        <v>121189</v>
      </c>
      <c r="BE24" s="125">
        <v>125238</v>
      </c>
      <c r="BF24" s="125">
        <v>130846</v>
      </c>
      <c r="BG24" s="125">
        <v>134451</v>
      </c>
      <c r="BH24" s="125">
        <v>148464</v>
      </c>
      <c r="BI24" s="125">
        <v>146361</v>
      </c>
      <c r="BJ24" s="125">
        <v>154788</v>
      </c>
      <c r="BK24" s="125">
        <v>155676</v>
      </c>
    </row>
    <row r="25" spans="2:63" s="92" customFormat="1" ht="14.25" x14ac:dyDescent="0.2">
      <c r="B25" s="122" t="s">
        <v>547</v>
      </c>
      <c r="C25" s="883">
        <v>531.6</v>
      </c>
      <c r="D25" s="1039">
        <v>501.7</v>
      </c>
      <c r="E25" s="736">
        <v>502.4</v>
      </c>
      <c r="F25" s="855">
        <v>558.29999999999995</v>
      </c>
      <c r="G25" s="855">
        <v>583.4</v>
      </c>
      <c r="H25" s="538">
        <v>598.1</v>
      </c>
      <c r="I25" s="538">
        <v>629.70000000000005</v>
      </c>
      <c r="J25" s="538">
        <v>668.3</v>
      </c>
      <c r="K25" s="538">
        <v>688</v>
      </c>
      <c r="L25" s="538">
        <v>666.6</v>
      </c>
      <c r="M25" s="736">
        <v>789.8</v>
      </c>
      <c r="N25" s="538">
        <v>769.4</v>
      </c>
      <c r="O25" s="538">
        <v>762.5</v>
      </c>
      <c r="P25" s="538">
        <v>724.2</v>
      </c>
      <c r="Q25" s="538">
        <v>682.1</v>
      </c>
      <c r="R25" s="538">
        <v>611.70000000000005</v>
      </c>
      <c r="S25" s="538">
        <v>643.79999999999995</v>
      </c>
      <c r="T25" s="538">
        <v>598.5</v>
      </c>
      <c r="U25" s="538">
        <v>613.79999999999995</v>
      </c>
      <c r="V25" s="538">
        <v>585.79999999999995</v>
      </c>
      <c r="W25" s="538">
        <v>577</v>
      </c>
      <c r="X25" s="538">
        <v>564.70000000000005</v>
      </c>
      <c r="Y25" s="538">
        <v>624.1</v>
      </c>
      <c r="Z25" s="497">
        <v>591.29999999999995</v>
      </c>
      <c r="AA25" s="497">
        <v>663.1</v>
      </c>
      <c r="AB25" s="497">
        <v>667.5</v>
      </c>
      <c r="AC25" s="497">
        <v>748.5</v>
      </c>
      <c r="AD25" s="497">
        <v>684.6</v>
      </c>
      <c r="AE25" s="497">
        <v>687</v>
      </c>
      <c r="AF25" s="538">
        <v>613.79999999999995</v>
      </c>
      <c r="AG25" s="497">
        <v>631.1</v>
      </c>
      <c r="AH25" s="497">
        <v>497.6</v>
      </c>
      <c r="AL25" s="123" t="s">
        <v>32</v>
      </c>
      <c r="AM25" s="123"/>
      <c r="AN25" s="125">
        <v>612642</v>
      </c>
      <c r="AO25" s="125">
        <v>562255.77495999995</v>
      </c>
      <c r="AP25" s="125">
        <v>597735.27813999972</v>
      </c>
      <c r="AQ25" s="125">
        <v>637159.04862999998</v>
      </c>
      <c r="AR25" s="125">
        <v>609267</v>
      </c>
      <c r="AS25" s="125">
        <v>582374.50214</v>
      </c>
      <c r="AT25" s="125">
        <v>567921</v>
      </c>
      <c r="AU25" s="125">
        <v>582317.76439999987</v>
      </c>
      <c r="AV25" s="125" t="s">
        <v>283</v>
      </c>
      <c r="AW25" s="125">
        <v>544712</v>
      </c>
      <c r="AX25" s="125">
        <v>718459</v>
      </c>
      <c r="AY25" s="125">
        <v>748740</v>
      </c>
      <c r="AZ25" s="125">
        <v>654116</v>
      </c>
      <c r="BA25" s="125">
        <v>702131</v>
      </c>
      <c r="BB25" s="125">
        <v>631062</v>
      </c>
      <c r="BC25" s="125">
        <v>651111</v>
      </c>
      <c r="BD25" s="125">
        <v>639866</v>
      </c>
      <c r="BE25" s="125">
        <v>627143</v>
      </c>
      <c r="BF25" s="125">
        <v>661976</v>
      </c>
      <c r="BG25" s="125">
        <v>696786</v>
      </c>
      <c r="BH25" s="125">
        <v>729535</v>
      </c>
      <c r="BI25" s="125">
        <v>709164</v>
      </c>
      <c r="BJ25" s="125">
        <v>750319</v>
      </c>
      <c r="BK25" s="125">
        <v>780253</v>
      </c>
    </row>
    <row r="26" spans="2:63" s="92" customFormat="1" ht="14.25" x14ac:dyDescent="0.2">
      <c r="B26" s="122" t="s">
        <v>598</v>
      </c>
      <c r="C26" s="883">
        <v>1.5</v>
      </c>
      <c r="D26" s="1039">
        <v>1.5</v>
      </c>
      <c r="E26" s="736">
        <v>1.5</v>
      </c>
      <c r="F26" s="855">
        <v>1</v>
      </c>
      <c r="G26" s="855">
        <v>1.1000000000000001</v>
      </c>
      <c r="H26" s="538">
        <v>0.9</v>
      </c>
      <c r="I26" s="538">
        <v>0.8</v>
      </c>
      <c r="J26" s="538">
        <v>0.9</v>
      </c>
      <c r="K26" s="538">
        <v>0.9</v>
      </c>
      <c r="L26" s="538">
        <v>0.8</v>
      </c>
      <c r="M26" s="736">
        <v>0.7</v>
      </c>
      <c r="N26" s="538">
        <v>0.6</v>
      </c>
      <c r="O26" s="538">
        <v>0.5</v>
      </c>
      <c r="P26" s="538">
        <v>0.5</v>
      </c>
      <c r="Q26" s="538">
        <v>0.6</v>
      </c>
      <c r="R26" s="538">
        <v>0.6</v>
      </c>
      <c r="S26" s="538">
        <v>0.7</v>
      </c>
      <c r="T26" s="538">
        <v>0.9</v>
      </c>
      <c r="U26" s="538">
        <v>0.7</v>
      </c>
      <c r="V26" s="538">
        <v>0.7</v>
      </c>
      <c r="W26" s="538">
        <v>0.7</v>
      </c>
      <c r="X26" s="538">
        <v>0.7</v>
      </c>
      <c r="Y26" s="538">
        <v>0.6</v>
      </c>
      <c r="Z26" s="497">
        <v>0.7</v>
      </c>
      <c r="AA26" s="497">
        <v>0.7</v>
      </c>
      <c r="AB26" s="497">
        <v>0.6</v>
      </c>
      <c r="AC26" s="497">
        <v>0.6</v>
      </c>
      <c r="AD26" s="497">
        <v>0</v>
      </c>
      <c r="AE26" s="497">
        <v>0</v>
      </c>
      <c r="AF26" s="538">
        <v>0</v>
      </c>
      <c r="AG26" s="497">
        <v>0</v>
      </c>
      <c r="AH26" s="497">
        <v>0</v>
      </c>
      <c r="AL26" s="123"/>
      <c r="AM26" s="123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</row>
    <row r="27" spans="2:63" s="92" customFormat="1" ht="14.25" x14ac:dyDescent="0.2">
      <c r="B27" s="122" t="s">
        <v>33</v>
      </c>
      <c r="C27" s="883" t="s">
        <v>18</v>
      </c>
      <c r="D27" s="1039" t="s">
        <v>18</v>
      </c>
      <c r="E27" s="736"/>
      <c r="F27" s="855"/>
      <c r="G27" s="855">
        <v>4.5999999999999996</v>
      </c>
      <c r="H27" s="538">
        <v>3.7</v>
      </c>
      <c r="I27" s="538">
        <v>9</v>
      </c>
      <c r="J27" s="538">
        <v>10.1</v>
      </c>
      <c r="K27" s="621"/>
      <c r="L27" s="538">
        <v>12.3</v>
      </c>
      <c r="M27" s="736">
        <v>12.1</v>
      </c>
      <c r="N27" s="538">
        <v>1.6</v>
      </c>
      <c r="O27" s="538">
        <v>0.8</v>
      </c>
      <c r="P27" s="538">
        <v>2.8</v>
      </c>
      <c r="Q27" s="538">
        <v>4.8</v>
      </c>
      <c r="R27" s="538">
        <v>4.5</v>
      </c>
      <c r="S27" s="538">
        <v>2.6</v>
      </c>
      <c r="T27" s="538">
        <v>3.1</v>
      </c>
      <c r="U27" s="538">
        <v>3</v>
      </c>
      <c r="V27" s="538">
        <v>2.9</v>
      </c>
      <c r="W27" s="538">
        <v>2.7</v>
      </c>
      <c r="X27" s="538">
        <v>3.6</v>
      </c>
      <c r="Y27" s="538">
        <v>57.8</v>
      </c>
      <c r="Z27" s="497">
        <v>51.4</v>
      </c>
      <c r="AA27" s="497" t="s">
        <v>18</v>
      </c>
      <c r="AB27" s="497"/>
      <c r="AC27" s="497"/>
      <c r="AD27" s="497"/>
      <c r="AE27" s="497"/>
      <c r="AF27" s="538"/>
      <c r="AG27" s="497"/>
      <c r="AH27" s="497"/>
      <c r="AL27" s="123"/>
      <c r="AM27" s="123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</row>
    <row r="28" spans="2:63" s="92" customFormat="1" ht="14.25" customHeight="1" x14ac:dyDescent="0.2">
      <c r="B28" s="122" t="s">
        <v>559</v>
      </c>
      <c r="C28" s="883" t="s">
        <v>18</v>
      </c>
      <c r="D28" s="1039" t="s">
        <v>18</v>
      </c>
      <c r="E28" s="736">
        <v>0</v>
      </c>
      <c r="F28" s="858" t="s">
        <v>18</v>
      </c>
      <c r="G28" s="858" t="s">
        <v>18</v>
      </c>
      <c r="H28" s="538" t="s">
        <v>18</v>
      </c>
      <c r="I28" s="538">
        <v>0</v>
      </c>
      <c r="K28" s="621"/>
      <c r="L28" s="538">
        <v>0</v>
      </c>
      <c r="M28" s="736">
        <v>0</v>
      </c>
      <c r="P28" s="538"/>
      <c r="Q28" s="538"/>
      <c r="R28" s="538"/>
      <c r="S28" s="538"/>
      <c r="T28" s="538"/>
      <c r="U28" s="538"/>
      <c r="V28" s="538"/>
      <c r="W28" s="538"/>
      <c r="X28" s="621"/>
      <c r="Y28" s="538"/>
      <c r="Z28" s="497" t="s">
        <v>18</v>
      </c>
      <c r="AA28" s="497" t="s">
        <v>18</v>
      </c>
      <c r="AB28" s="497" t="s">
        <v>18</v>
      </c>
      <c r="AC28" s="497">
        <v>0</v>
      </c>
      <c r="AD28" s="497">
        <v>201.1</v>
      </c>
      <c r="AE28" s="497">
        <v>253.8</v>
      </c>
      <c r="AF28" s="538">
        <v>0</v>
      </c>
      <c r="AG28" s="497">
        <v>1.3</v>
      </c>
      <c r="AH28" s="497">
        <v>301.39999999999998</v>
      </c>
      <c r="AL28" s="124" t="s">
        <v>33</v>
      </c>
      <c r="AM28" s="124"/>
      <c r="AN28" s="125">
        <v>1465</v>
      </c>
      <c r="AO28" s="125">
        <v>723.53516999999988</v>
      </c>
      <c r="AP28" s="125">
        <v>234.51416999999998</v>
      </c>
      <c r="AQ28" s="125">
        <v>878.02</v>
      </c>
      <c r="AR28" s="125">
        <v>2394</v>
      </c>
      <c r="AS28" s="125">
        <v>2946.6129999999998</v>
      </c>
      <c r="AT28" s="125">
        <v>535</v>
      </c>
      <c r="AU28" s="125">
        <v>297.99400000000003</v>
      </c>
      <c r="AV28" s="125" t="s">
        <v>284</v>
      </c>
      <c r="AW28" s="125">
        <v>3089</v>
      </c>
      <c r="AX28" s="125">
        <v>4300</v>
      </c>
      <c r="AY28" s="125">
        <v>3806</v>
      </c>
      <c r="AZ28" s="125">
        <v>2748</v>
      </c>
      <c r="BA28" s="125">
        <v>3276</v>
      </c>
      <c r="BB28" s="125">
        <v>4621</v>
      </c>
      <c r="BC28" s="125">
        <v>2831</v>
      </c>
      <c r="BD28" s="125">
        <v>2793</v>
      </c>
      <c r="BE28" s="125">
        <v>2081</v>
      </c>
      <c r="BF28" s="125">
        <v>1782</v>
      </c>
      <c r="BG28" s="125">
        <v>1436</v>
      </c>
      <c r="BH28" s="125">
        <v>115</v>
      </c>
      <c r="BI28" s="125">
        <v>117</v>
      </c>
      <c r="BJ28" s="125">
        <v>293</v>
      </c>
      <c r="BK28" s="125">
        <v>54</v>
      </c>
    </row>
    <row r="29" spans="2:63" s="92" customFormat="1" ht="14.25" x14ac:dyDescent="0.2">
      <c r="B29" s="122" t="s">
        <v>548</v>
      </c>
      <c r="C29" s="883">
        <v>132</v>
      </c>
      <c r="D29" s="1039">
        <v>134.19999999999999</v>
      </c>
      <c r="E29" s="736">
        <v>123.2</v>
      </c>
      <c r="F29" s="855">
        <v>136.9</v>
      </c>
      <c r="G29" s="855">
        <v>127.7</v>
      </c>
      <c r="H29" s="538">
        <v>140.9</v>
      </c>
      <c r="I29" s="538">
        <v>121.3</v>
      </c>
      <c r="J29" s="538">
        <v>156.19999999999999</v>
      </c>
      <c r="K29" s="538">
        <v>141.9</v>
      </c>
      <c r="L29" s="538">
        <v>140.9</v>
      </c>
      <c r="M29" s="736">
        <v>143.1</v>
      </c>
      <c r="N29" s="538">
        <v>151.9</v>
      </c>
      <c r="O29" s="538">
        <v>105.2</v>
      </c>
      <c r="P29" s="538">
        <v>115.6</v>
      </c>
      <c r="Q29" s="538">
        <v>113.5</v>
      </c>
      <c r="R29" s="538">
        <v>103.1</v>
      </c>
      <c r="S29" s="538">
        <v>112.5</v>
      </c>
      <c r="T29" s="538">
        <v>115.3</v>
      </c>
      <c r="U29" s="538">
        <v>96.9</v>
      </c>
      <c r="V29" s="538">
        <v>88.1</v>
      </c>
      <c r="W29" s="621">
        <v>102.4</v>
      </c>
      <c r="X29" s="538">
        <v>121.4</v>
      </c>
      <c r="Y29" s="538">
        <v>96.3</v>
      </c>
      <c r="Z29" s="497">
        <v>132.69999999999999</v>
      </c>
      <c r="AA29" s="497">
        <v>148.19999999999999</v>
      </c>
      <c r="AB29" s="497">
        <v>153.6</v>
      </c>
      <c r="AC29" s="497">
        <v>114.4</v>
      </c>
      <c r="AD29" s="497">
        <v>124.4</v>
      </c>
      <c r="AE29" s="497">
        <v>88.1</v>
      </c>
      <c r="AF29" s="538">
        <v>57</v>
      </c>
      <c r="AG29" s="497">
        <v>41.8</v>
      </c>
      <c r="AH29" s="497">
        <v>57.7</v>
      </c>
      <c r="AL29" s="124" t="s">
        <v>34</v>
      </c>
      <c r="AM29" s="124"/>
      <c r="AN29" s="125">
        <v>659107</v>
      </c>
      <c r="AO29" s="125">
        <v>660218.64985137002</v>
      </c>
      <c r="AP29" s="125">
        <v>558837.88475356158</v>
      </c>
      <c r="AQ29" s="125">
        <v>607479.1166699999</v>
      </c>
      <c r="AR29" s="125">
        <v>691404</v>
      </c>
      <c r="AS29" s="125">
        <v>619393.43916999991</v>
      </c>
      <c r="AT29" s="125">
        <v>209877</v>
      </c>
      <c r="AU29" s="125">
        <v>315780.97302999999</v>
      </c>
      <c r="AV29" s="125" t="s">
        <v>285</v>
      </c>
      <c r="AW29" s="125">
        <v>114485</v>
      </c>
      <c r="AX29" s="125">
        <v>7669</v>
      </c>
      <c r="AY29" s="125">
        <v>6545</v>
      </c>
      <c r="AZ29" s="125">
        <v>4046</v>
      </c>
      <c r="BA29" s="125">
        <v>5254</v>
      </c>
      <c r="BB29" s="125">
        <v>4203</v>
      </c>
      <c r="BC29" s="125">
        <v>6975</v>
      </c>
      <c r="BD29" s="125">
        <v>892</v>
      </c>
      <c r="BE29" s="125">
        <v>257635</v>
      </c>
      <c r="BF29" s="125">
        <v>316089</v>
      </c>
      <c r="BG29" s="125">
        <v>263415</v>
      </c>
      <c r="BH29" s="125">
        <v>263670</v>
      </c>
      <c r="BI29" s="125">
        <v>310998</v>
      </c>
      <c r="BJ29" s="125">
        <v>405873</v>
      </c>
      <c r="BK29" s="125">
        <v>407527</v>
      </c>
    </row>
    <row r="30" spans="2:63" s="92" customFormat="1" ht="14.25" x14ac:dyDescent="0.2">
      <c r="B30" s="122" t="s">
        <v>36</v>
      </c>
      <c r="C30" s="883">
        <v>575.5</v>
      </c>
      <c r="D30" s="1039">
        <v>482.5</v>
      </c>
      <c r="E30" s="736">
        <v>556.4</v>
      </c>
      <c r="F30" s="855">
        <v>589.1</v>
      </c>
      <c r="G30" s="855">
        <v>506</v>
      </c>
      <c r="H30" s="538">
        <v>170.9</v>
      </c>
      <c r="I30" s="538">
        <v>176.6</v>
      </c>
      <c r="J30" s="538">
        <v>263.7</v>
      </c>
      <c r="K30" s="538">
        <v>216.8</v>
      </c>
      <c r="L30" s="538">
        <v>174.60000000000002</v>
      </c>
      <c r="M30" s="736">
        <v>230.3</v>
      </c>
      <c r="N30" s="538">
        <v>181.5</v>
      </c>
      <c r="O30" s="538">
        <v>127.4</v>
      </c>
      <c r="P30" s="538">
        <v>112.9</v>
      </c>
      <c r="Q30" s="538">
        <v>111.3</v>
      </c>
      <c r="R30" s="538">
        <v>254.5</v>
      </c>
      <c r="S30" s="538">
        <v>130.19999999999999</v>
      </c>
      <c r="T30" s="538">
        <v>108.9</v>
      </c>
      <c r="U30" s="538">
        <v>124.6</v>
      </c>
      <c r="V30" s="538">
        <v>306</v>
      </c>
      <c r="W30" s="538">
        <v>378.2</v>
      </c>
      <c r="X30" s="538">
        <v>427</v>
      </c>
      <c r="Y30" s="538">
        <v>313.39999999999998</v>
      </c>
      <c r="Z30" s="89">
        <v>550.4</v>
      </c>
      <c r="AA30" s="497">
        <v>187.1</v>
      </c>
      <c r="AB30" s="497">
        <v>327</v>
      </c>
      <c r="AC30" s="497">
        <v>455.2</v>
      </c>
      <c r="AD30" s="497">
        <v>447.3</v>
      </c>
      <c r="AE30" s="497">
        <v>516.79999999999995</v>
      </c>
      <c r="AF30" s="538">
        <v>755.9</v>
      </c>
      <c r="AG30" s="497">
        <v>276.2</v>
      </c>
      <c r="AH30" s="497">
        <v>429.2</v>
      </c>
      <c r="AL30" s="124" t="s">
        <v>35</v>
      </c>
      <c r="AM30" s="124"/>
      <c r="AN30" s="125">
        <v>26411</v>
      </c>
      <c r="AO30" s="125">
        <v>69058.55535000001</v>
      </c>
      <c r="AP30" s="125">
        <v>54236.163774419329</v>
      </c>
      <c r="AQ30" s="125">
        <v>34710.507920000004</v>
      </c>
      <c r="AR30" s="125">
        <v>33355</v>
      </c>
      <c r="AS30" s="125">
        <v>79737.832129999995</v>
      </c>
      <c r="AT30" s="125">
        <v>69573</v>
      </c>
      <c r="AU30" s="125">
        <v>33985.818039999998</v>
      </c>
      <c r="AV30" s="125" t="s">
        <v>286</v>
      </c>
      <c r="AW30" s="125">
        <v>59591</v>
      </c>
      <c r="AX30" s="125">
        <v>58691</v>
      </c>
      <c r="AY30" s="125">
        <v>39973</v>
      </c>
      <c r="AZ30" s="125">
        <v>13281</v>
      </c>
      <c r="BA30" s="125">
        <v>49847</v>
      </c>
      <c r="BB30" s="125">
        <v>38093</v>
      </c>
      <c r="BC30" s="125">
        <v>23536</v>
      </c>
      <c r="BD30" s="125">
        <v>27277</v>
      </c>
      <c r="BE30" s="125">
        <v>51440</v>
      </c>
      <c r="BF30" s="125">
        <v>47755</v>
      </c>
      <c r="BG30" s="125">
        <v>27162</v>
      </c>
      <c r="BH30" s="125">
        <v>35593</v>
      </c>
      <c r="BI30" s="125">
        <v>51308</v>
      </c>
      <c r="BJ30" s="125">
        <v>63991</v>
      </c>
      <c r="BK30" s="125">
        <v>61781</v>
      </c>
    </row>
    <row r="31" spans="2:63" s="92" customFormat="1" ht="14.25" x14ac:dyDescent="0.2">
      <c r="B31" s="124"/>
      <c r="C31" s="775"/>
      <c r="D31" s="775"/>
      <c r="E31" s="775"/>
      <c r="F31" s="825"/>
      <c r="G31" s="855"/>
      <c r="H31" s="775"/>
      <c r="I31" s="775"/>
      <c r="J31" s="775"/>
      <c r="K31" s="621"/>
      <c r="L31" s="621"/>
      <c r="M31" s="737"/>
      <c r="N31" s="621"/>
      <c r="O31" s="621"/>
      <c r="P31" s="621"/>
      <c r="Q31" s="621"/>
      <c r="R31" s="621"/>
      <c r="S31" s="621"/>
      <c r="T31" s="621"/>
      <c r="U31" s="621"/>
      <c r="V31" s="621"/>
      <c r="W31" s="621"/>
      <c r="X31" s="621"/>
      <c r="Y31" s="178"/>
      <c r="AA31" s="89"/>
      <c r="AB31" s="89"/>
      <c r="AC31" s="89"/>
      <c r="AD31" s="89"/>
      <c r="AE31" s="89"/>
      <c r="AF31" s="178"/>
      <c r="AG31" s="89"/>
      <c r="AH31" s="89"/>
      <c r="AL31" s="124" t="s">
        <v>36</v>
      </c>
      <c r="AM31" s="124"/>
      <c r="AN31" s="125">
        <v>188008</v>
      </c>
      <c r="AO31" s="125">
        <v>123080.27136863043</v>
      </c>
      <c r="AP31" s="125">
        <v>254770.06965643822</v>
      </c>
      <c r="AQ31" s="125">
        <v>256395.1244099999</v>
      </c>
      <c r="AR31" s="125">
        <v>263700</v>
      </c>
      <c r="AS31" s="125">
        <v>184338.24789999993</v>
      </c>
      <c r="AT31" s="125">
        <v>339371</v>
      </c>
      <c r="AU31" s="125">
        <v>349338.1507</v>
      </c>
      <c r="AV31" s="125" t="s">
        <v>287</v>
      </c>
      <c r="AW31" s="125">
        <v>306459</v>
      </c>
      <c r="AX31" s="125">
        <v>220813</v>
      </c>
      <c r="AY31" s="125">
        <v>144507</v>
      </c>
      <c r="AZ31" s="125">
        <v>276191</v>
      </c>
      <c r="BA31" s="125">
        <v>137900</v>
      </c>
      <c r="BB31" s="125">
        <v>157361</v>
      </c>
      <c r="BC31" s="125">
        <v>166922</v>
      </c>
      <c r="BD31" s="125">
        <v>755919</v>
      </c>
      <c r="BE31" s="125">
        <v>447674</v>
      </c>
      <c r="BF31" s="125">
        <v>324413</v>
      </c>
      <c r="BG31" s="125">
        <v>388726</v>
      </c>
      <c r="BH31" s="125">
        <v>516776</v>
      </c>
      <c r="BI31" s="125">
        <v>397768</v>
      </c>
      <c r="BJ31" s="125">
        <v>264452</v>
      </c>
      <c r="BK31" s="125">
        <v>262574</v>
      </c>
    </row>
    <row r="32" spans="2:63" s="92" customFormat="1" ht="14.25" x14ac:dyDescent="0.2">
      <c r="B32" s="122"/>
      <c r="C32" s="775"/>
      <c r="D32" s="775"/>
      <c r="E32" s="775"/>
      <c r="F32" s="825"/>
      <c r="G32" s="855"/>
      <c r="H32" s="775"/>
      <c r="I32" s="775"/>
      <c r="J32" s="775"/>
      <c r="K32" s="178"/>
      <c r="L32" s="178"/>
      <c r="M32" s="690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AA32" s="89"/>
      <c r="AB32" s="89"/>
      <c r="AC32" s="89"/>
      <c r="AD32" s="89"/>
      <c r="AE32" s="89"/>
      <c r="AF32" s="178"/>
      <c r="AG32" s="89"/>
      <c r="AH32" s="89"/>
      <c r="AL32" s="122"/>
      <c r="AM32" s="122"/>
      <c r="AN32" s="267">
        <v>1569788</v>
      </c>
      <c r="AO32" s="267">
        <v>1494089.2303100007</v>
      </c>
      <c r="AP32" s="267">
        <v>1550546.6318644187</v>
      </c>
      <c r="AQ32" s="267">
        <v>1614243.0280299997</v>
      </c>
      <c r="AR32" s="267">
        <v>1676161</v>
      </c>
      <c r="AS32" s="267">
        <v>1547841.73453</v>
      </c>
      <c r="AT32" s="267">
        <v>1261617</v>
      </c>
      <c r="AU32" s="267">
        <v>1365008.3873099997</v>
      </c>
      <c r="AV32" s="267" t="s">
        <v>288</v>
      </c>
      <c r="AW32" s="267">
        <v>1136439</v>
      </c>
      <c r="AX32" s="267">
        <v>1149263</v>
      </c>
      <c r="AY32" s="267">
        <v>1075409</v>
      </c>
      <c r="AZ32" s="267">
        <f>SUM(AZ24:AZ31)</f>
        <v>1078895</v>
      </c>
      <c r="BA32" s="267">
        <v>1029207</v>
      </c>
      <c r="BB32" s="267">
        <v>956277</v>
      </c>
      <c r="BC32" s="267">
        <v>976231</v>
      </c>
      <c r="BD32" s="267">
        <f>SUM(BD24:BD31)</f>
        <v>1547936</v>
      </c>
      <c r="BE32" s="267">
        <v>1511211</v>
      </c>
      <c r="BF32" s="267">
        <f>SUM(BF24:BF31)</f>
        <v>1482861</v>
      </c>
      <c r="BG32" s="267">
        <f>SUM(BG24:BG31)</f>
        <v>1511976</v>
      </c>
      <c r="BH32" s="267">
        <v>1694153</v>
      </c>
      <c r="BI32" s="267">
        <f>SUM(BI24:BI31)</f>
        <v>1615716</v>
      </c>
      <c r="BJ32" s="267">
        <v>1639716</v>
      </c>
      <c r="BK32" s="267">
        <f>SUM(BK24:BK31)</f>
        <v>1667865</v>
      </c>
    </row>
    <row r="33" spans="2:63" s="92" customFormat="1" ht="14.25" x14ac:dyDescent="0.2">
      <c r="B33" s="688" t="s">
        <v>38</v>
      </c>
      <c r="C33" s="777">
        <v>1391.2</v>
      </c>
      <c r="D33" s="777">
        <v>1268.8</v>
      </c>
      <c r="E33" s="777">
        <v>1333</v>
      </c>
      <c r="F33" s="824">
        <v>1443</v>
      </c>
      <c r="G33" s="857">
        <v>1402</v>
      </c>
      <c r="H33" s="777">
        <v>1099.7</v>
      </c>
      <c r="I33" s="777">
        <v>1127.1999999999998</v>
      </c>
      <c r="J33" s="777">
        <v>1289.4000000000001</v>
      </c>
      <c r="K33" s="620">
        <v>1271.8</v>
      </c>
      <c r="L33" s="620">
        <v>1212.8000000000002</v>
      </c>
      <c r="M33" s="735">
        <f>SUM(M24:M32)</f>
        <v>1395.7</v>
      </c>
      <c r="N33" s="620">
        <f>SUM(N24:N32)</f>
        <v>1305.8000000000002</v>
      </c>
      <c r="O33" s="620">
        <f>SUM(O24:O32)</f>
        <v>1191.6000000000001</v>
      </c>
      <c r="P33" s="620">
        <f>SUM(P24:P32)</f>
        <v>1128</v>
      </c>
      <c r="Q33" s="620">
        <v>1061.0999999999999</v>
      </c>
      <c r="R33" s="620" t="s">
        <v>756</v>
      </c>
      <c r="S33" s="620">
        <v>1052</v>
      </c>
      <c r="T33" s="620">
        <v>993.2</v>
      </c>
      <c r="U33" s="620">
        <v>1016.3</v>
      </c>
      <c r="V33" s="620" t="s">
        <v>687</v>
      </c>
      <c r="W33" s="620" t="s">
        <v>668</v>
      </c>
      <c r="X33" s="620">
        <v>1260.3</v>
      </c>
      <c r="Y33" s="620" t="s">
        <v>697</v>
      </c>
      <c r="Z33" s="499">
        <v>1487.5</v>
      </c>
      <c r="AA33" s="499" t="s">
        <v>615</v>
      </c>
      <c r="AB33" s="499">
        <v>1311.9</v>
      </c>
      <c r="AC33" s="499">
        <f>SUM(AC24:AC32)</f>
        <v>1481.9</v>
      </c>
      <c r="AD33" s="499">
        <v>1619.1</v>
      </c>
      <c r="AE33" s="499">
        <v>1694.2</v>
      </c>
      <c r="AF33" s="620">
        <v>1547.9</v>
      </c>
      <c r="AG33" s="499">
        <v>1078.9000000000001</v>
      </c>
      <c r="AH33" s="499">
        <v>1401.2</v>
      </c>
      <c r="AL33" s="91" t="s">
        <v>38</v>
      </c>
      <c r="AM33" s="91"/>
      <c r="AN33" s="270">
        <v>1569788</v>
      </c>
      <c r="AO33" s="270">
        <v>1494089.2303100007</v>
      </c>
      <c r="AP33" s="270">
        <v>1569917.051847138</v>
      </c>
      <c r="AQ33" s="270">
        <v>1646816.4371499997</v>
      </c>
      <c r="AR33" s="270">
        <v>1693721</v>
      </c>
      <c r="AS33" s="270">
        <v>1565402.1171299999</v>
      </c>
      <c r="AT33" s="270">
        <v>1279177</v>
      </c>
      <c r="AU33" s="270">
        <v>1382568</v>
      </c>
      <c r="AV33" s="270" t="s">
        <v>290</v>
      </c>
      <c r="AW33" s="270">
        <v>1153999</v>
      </c>
      <c r="AX33" s="270">
        <v>1167746</v>
      </c>
      <c r="AY33" s="270">
        <v>1140749</v>
      </c>
      <c r="AZ33" s="270">
        <f>AZ34+AZ32</f>
        <v>1122956</v>
      </c>
      <c r="BA33" s="270">
        <v>1072417</v>
      </c>
      <c r="BB33" s="270">
        <v>962277</v>
      </c>
      <c r="BC33" s="270">
        <v>982231</v>
      </c>
      <c r="BD33" s="270">
        <f>BD34+BD32</f>
        <v>1547936</v>
      </c>
      <c r="BE33" s="270">
        <v>1511211</v>
      </c>
      <c r="BF33" s="270">
        <f>BF34+BF32</f>
        <v>1482861</v>
      </c>
      <c r="BG33" s="270">
        <f>BG34+BG32</f>
        <v>1511976</v>
      </c>
      <c r="BH33" s="270">
        <v>1694153</v>
      </c>
      <c r="BI33" s="270">
        <f>BI34+BI32</f>
        <v>1615716</v>
      </c>
      <c r="BJ33" s="270">
        <v>1657983</v>
      </c>
      <c r="BK33" s="270">
        <v>1657983</v>
      </c>
    </row>
    <row r="34" spans="2:63" s="92" customFormat="1" ht="14.25" x14ac:dyDescent="0.2">
      <c r="B34" s="126" t="s">
        <v>730</v>
      </c>
      <c r="C34" s="778">
        <v>88.2</v>
      </c>
      <c r="D34" s="778">
        <v>23.4</v>
      </c>
      <c r="E34" s="778">
        <v>0</v>
      </c>
      <c r="F34" s="826">
        <v>0.3</v>
      </c>
      <c r="G34" s="859">
        <v>0.3</v>
      </c>
      <c r="H34" s="778">
        <v>2.8</v>
      </c>
      <c r="I34" s="778">
        <v>0</v>
      </c>
      <c r="J34" s="778" t="s">
        <v>18</v>
      </c>
      <c r="K34" s="538">
        <v>23.8</v>
      </c>
      <c r="L34" s="538" t="s">
        <v>18</v>
      </c>
      <c r="M34" s="736">
        <v>0.1</v>
      </c>
      <c r="N34" s="538">
        <v>0.3</v>
      </c>
      <c r="O34" s="538">
        <v>3.5</v>
      </c>
      <c r="P34" s="538">
        <v>5.0999999999999996</v>
      </c>
      <c r="Q34" s="538">
        <v>5.2</v>
      </c>
      <c r="R34" s="538">
        <v>15.7</v>
      </c>
      <c r="S34" s="538">
        <v>18.3</v>
      </c>
      <c r="T34" s="538">
        <v>14.3</v>
      </c>
      <c r="U34" s="538">
        <v>2.2000000000000002</v>
      </c>
      <c r="V34" s="538">
        <v>12.7</v>
      </c>
      <c r="W34" s="538">
        <v>12.3</v>
      </c>
      <c r="X34" s="538">
        <v>4.0999999999999996</v>
      </c>
      <c r="Y34" s="538">
        <v>22.2</v>
      </c>
      <c r="Z34" s="497" t="s">
        <v>18</v>
      </c>
      <c r="AA34" s="497">
        <v>1.7</v>
      </c>
      <c r="AB34" s="497">
        <v>5.2</v>
      </c>
      <c r="AC34" s="497">
        <v>0</v>
      </c>
      <c r="AD34" s="497">
        <v>0</v>
      </c>
      <c r="AE34" s="497">
        <v>0</v>
      </c>
      <c r="AF34" s="538">
        <v>0</v>
      </c>
      <c r="AG34" s="497">
        <v>44.1</v>
      </c>
      <c r="AH34" s="497">
        <v>17.600000000000001</v>
      </c>
      <c r="AL34" s="123" t="s">
        <v>37</v>
      </c>
      <c r="AM34" s="123"/>
      <c r="AN34" s="125">
        <v>0</v>
      </c>
      <c r="AO34" s="125">
        <v>0</v>
      </c>
      <c r="AP34" s="125">
        <v>19370.419982719231</v>
      </c>
      <c r="AQ34" s="125">
        <v>32573.40912</v>
      </c>
      <c r="AR34" s="125">
        <v>17560</v>
      </c>
      <c r="AS34" s="125">
        <v>17560.382600000001</v>
      </c>
      <c r="AT34" s="125">
        <v>17560</v>
      </c>
      <c r="AU34" s="125">
        <v>17560.382600000001</v>
      </c>
      <c r="AV34" s="125" t="s">
        <v>289</v>
      </c>
      <c r="AW34" s="125">
        <v>17560</v>
      </c>
      <c r="AX34" s="125">
        <v>18483</v>
      </c>
      <c r="AY34" s="125">
        <v>65340</v>
      </c>
      <c r="AZ34" s="125">
        <v>44061</v>
      </c>
      <c r="BA34" s="125">
        <v>43210</v>
      </c>
      <c r="BB34" s="125">
        <v>6000</v>
      </c>
      <c r="BC34" s="125">
        <v>6000</v>
      </c>
      <c r="BD34" s="125">
        <v>0</v>
      </c>
      <c r="BE34" s="125">
        <v>0</v>
      </c>
      <c r="BF34" s="125">
        <v>0</v>
      </c>
      <c r="BG34" s="125">
        <v>0</v>
      </c>
      <c r="BH34" s="125">
        <v>0</v>
      </c>
      <c r="BI34" s="125">
        <v>0</v>
      </c>
      <c r="BJ34" s="125">
        <v>18267</v>
      </c>
      <c r="BK34" s="125">
        <v>1472</v>
      </c>
    </row>
    <row r="35" spans="2:63" s="92" customFormat="1" ht="14.25" x14ac:dyDescent="0.2">
      <c r="B35" s="91" t="s">
        <v>39</v>
      </c>
      <c r="C35" s="777">
        <v>6399.5</v>
      </c>
      <c r="D35" s="777">
        <v>6341</v>
      </c>
      <c r="E35" s="777">
        <v>6334.5</v>
      </c>
      <c r="F35" s="824">
        <v>6439.6000000000013</v>
      </c>
      <c r="G35" s="857">
        <v>8145.1</v>
      </c>
      <c r="H35" s="777">
        <v>7948.7</v>
      </c>
      <c r="I35" s="777">
        <v>8250.2999999999993</v>
      </c>
      <c r="J35" s="777">
        <v>8319.9999999999982</v>
      </c>
      <c r="K35" s="750" t="s">
        <v>812</v>
      </c>
      <c r="L35" s="750">
        <v>8107.9000000000005</v>
      </c>
      <c r="M35" s="738">
        <f>M34+M33+M21</f>
        <v>8048</v>
      </c>
      <c r="N35" s="622">
        <f>N34+N33+N21</f>
        <v>7660.2000000000016</v>
      </c>
      <c r="O35" s="622">
        <f>O34+O33+O21</f>
        <v>7526.4000000000005</v>
      </c>
      <c r="P35" s="622">
        <f>P33+P21+P34</f>
        <v>7530.5000000000009</v>
      </c>
      <c r="Q35" s="622" t="s">
        <v>768</v>
      </c>
      <c r="R35" s="622" t="s">
        <v>757</v>
      </c>
      <c r="S35" s="622">
        <v>7506.7</v>
      </c>
      <c r="T35" s="622" t="s">
        <v>739</v>
      </c>
      <c r="U35" s="622">
        <v>7447.8</v>
      </c>
      <c r="V35" s="622" t="s">
        <v>688</v>
      </c>
      <c r="W35" s="622" t="s">
        <v>669</v>
      </c>
      <c r="X35" s="622">
        <v>7778.4</v>
      </c>
      <c r="Y35" s="622" t="s">
        <v>698</v>
      </c>
      <c r="Z35" s="500">
        <v>7991.3</v>
      </c>
      <c r="AA35" s="500" t="s">
        <v>616</v>
      </c>
      <c r="AB35" s="500">
        <v>7493.9</v>
      </c>
      <c r="AC35" s="500">
        <f>AC33+AC21</f>
        <v>7533</v>
      </c>
      <c r="AD35" s="500">
        <v>6806.3</v>
      </c>
      <c r="AE35" s="500">
        <v>6645.7</v>
      </c>
      <c r="AF35" s="622">
        <v>6512.1</v>
      </c>
      <c r="AG35" s="500">
        <v>6119.9</v>
      </c>
      <c r="AH35" s="500">
        <v>5673.2</v>
      </c>
      <c r="AL35" s="91" t="s">
        <v>39</v>
      </c>
      <c r="AM35" s="91"/>
      <c r="AN35" s="267">
        <v>5623769</v>
      </c>
      <c r="AO35" s="267">
        <v>5536860.9884875081</v>
      </c>
      <c r="AP35" s="267">
        <v>5552024.6384346019</v>
      </c>
      <c r="AQ35" s="267">
        <v>5730533.5898472033</v>
      </c>
      <c r="AR35" s="267">
        <v>5743616</v>
      </c>
      <c r="AS35" s="267">
        <v>5625980.808530001</v>
      </c>
      <c r="AT35" s="267">
        <v>5362380</v>
      </c>
      <c r="AU35" s="267">
        <v>5504704</v>
      </c>
      <c r="AV35" s="267">
        <v>5680332</v>
      </c>
      <c r="AW35" s="267">
        <v>5407137</v>
      </c>
      <c r="AX35" s="267">
        <v>6293633</v>
      </c>
      <c r="AY35" s="267">
        <v>6203745</v>
      </c>
      <c r="AZ35" s="267">
        <f>AZ21+AZ33</f>
        <v>6102457</v>
      </c>
      <c r="BA35" s="267">
        <v>6092486</v>
      </c>
      <c r="BB35" s="267">
        <v>5970668</v>
      </c>
      <c r="BC35" s="267">
        <v>5959402</v>
      </c>
      <c r="BD35" s="267">
        <f>BD21+BD33</f>
        <v>6490797</v>
      </c>
      <c r="BE35" s="267">
        <v>6362812</v>
      </c>
      <c r="BF35" s="267">
        <f>BF32+BF21</f>
        <v>6356433</v>
      </c>
      <c r="BG35" s="267">
        <f>BG32+BG21</f>
        <v>6400939</v>
      </c>
      <c r="BH35" s="267">
        <v>6641559</v>
      </c>
      <c r="BI35" s="267">
        <f>BI32+BI21</f>
        <v>6572300</v>
      </c>
      <c r="BJ35" s="267">
        <v>6618596</v>
      </c>
      <c r="BK35" s="267">
        <f>BK21+BK32+BK34</f>
        <v>6646498</v>
      </c>
    </row>
    <row r="36" spans="2:63" x14ac:dyDescent="0.25">
      <c r="B36" s="13"/>
      <c r="K36" s="751"/>
      <c r="L36" s="623"/>
      <c r="M36" s="275"/>
      <c r="N36" s="623"/>
      <c r="O36" s="623"/>
      <c r="P36" s="623"/>
      <c r="Q36" s="623"/>
      <c r="R36" s="623"/>
      <c r="S36" s="623"/>
      <c r="T36" s="623"/>
      <c r="U36" s="623"/>
      <c r="V36" s="623"/>
      <c r="W36" s="623"/>
      <c r="X36" s="275"/>
      <c r="Y36" s="275"/>
      <c r="AB36" s="275"/>
      <c r="AC36" s="275"/>
      <c r="AD36" s="275"/>
      <c r="AE36" s="275"/>
      <c r="AF36" s="275"/>
      <c r="AG36" s="275"/>
      <c r="AH36" s="275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</row>
    <row r="37" spans="2:63" x14ac:dyDescent="0.25">
      <c r="B37" s="13"/>
      <c r="AM37" s="28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</row>
    <row r="38" spans="2:63" x14ac:dyDescent="0.25">
      <c r="B38" s="80" t="s">
        <v>20</v>
      </c>
      <c r="AL38" s="80" t="s">
        <v>20</v>
      </c>
      <c r="AM38" s="28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</row>
    <row r="39" spans="2:63" x14ac:dyDescent="0.25">
      <c r="B39" s="13"/>
      <c r="H39" s="498"/>
      <c r="AM39" s="28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125"/>
      <c r="BA39" s="27"/>
      <c r="BB39" s="125"/>
      <c r="BC39" s="125"/>
      <c r="BD39" s="125"/>
      <c r="BE39" s="27"/>
      <c r="BF39" s="27"/>
      <c r="BG39" s="27"/>
      <c r="BH39" s="125"/>
      <c r="BI39" s="125"/>
      <c r="BJ39" s="125"/>
      <c r="BK39" s="125"/>
    </row>
    <row r="40" spans="2:63" ht="22.7" customHeight="1" x14ac:dyDescent="0.25">
      <c r="B40" s="295"/>
      <c r="C40" s="929" t="s">
        <v>877</v>
      </c>
      <c r="D40" s="931" t="s">
        <v>873</v>
      </c>
      <c r="E40" s="931" t="s">
        <v>859</v>
      </c>
      <c r="F40" s="937" t="s">
        <v>852</v>
      </c>
      <c r="G40" s="931" t="s">
        <v>846</v>
      </c>
      <c r="H40" s="931" t="s">
        <v>838</v>
      </c>
      <c r="I40" s="931" t="s">
        <v>830</v>
      </c>
      <c r="J40" s="931" t="s">
        <v>825</v>
      </c>
      <c r="K40" s="931" t="s">
        <v>809</v>
      </c>
      <c r="L40" s="931" t="s">
        <v>799</v>
      </c>
      <c r="M40" s="931" t="s">
        <v>793</v>
      </c>
      <c r="N40" s="931" t="s">
        <v>789</v>
      </c>
      <c r="O40" s="931" t="s">
        <v>783</v>
      </c>
      <c r="P40" s="931" t="s">
        <v>778</v>
      </c>
      <c r="Q40" s="931" t="s">
        <v>773</v>
      </c>
      <c r="R40" s="931" t="s">
        <v>754</v>
      </c>
      <c r="S40" s="931" t="s">
        <v>750</v>
      </c>
      <c r="T40" s="931" t="s">
        <v>736</v>
      </c>
      <c r="U40" s="931" t="s">
        <v>714</v>
      </c>
      <c r="V40" s="931" t="s">
        <v>683</v>
      </c>
      <c r="W40" s="931" t="s">
        <v>663</v>
      </c>
      <c r="X40" s="931" t="s">
        <v>643</v>
      </c>
      <c r="Y40" s="931" t="s">
        <v>633</v>
      </c>
      <c r="Z40" s="931" t="s">
        <v>627</v>
      </c>
      <c r="AA40" s="931" t="s">
        <v>614</v>
      </c>
      <c r="AB40" s="931" t="s">
        <v>603</v>
      </c>
      <c r="AC40" s="931" t="s">
        <v>599</v>
      </c>
      <c r="AD40" s="931" t="s">
        <v>515</v>
      </c>
      <c r="AE40" s="931" t="s">
        <v>457</v>
      </c>
      <c r="AF40" s="931" t="s">
        <v>413</v>
      </c>
      <c r="AG40" s="931" t="s">
        <v>313</v>
      </c>
      <c r="AH40" s="931" t="s">
        <v>204</v>
      </c>
      <c r="AL40" s="927" t="s">
        <v>556</v>
      </c>
      <c r="AM40" s="28"/>
      <c r="AN40" s="526" t="s">
        <v>210</v>
      </c>
      <c r="AO40" s="526" t="s">
        <v>231</v>
      </c>
      <c r="AP40" s="526" t="s">
        <v>232</v>
      </c>
      <c r="AQ40" s="526" t="s">
        <v>233</v>
      </c>
      <c r="AR40" s="527" t="s">
        <v>211</v>
      </c>
      <c r="AS40" s="527" t="s">
        <v>234</v>
      </c>
      <c r="AT40" s="527" t="s">
        <v>235</v>
      </c>
      <c r="AU40" s="527" t="s">
        <v>236</v>
      </c>
      <c r="AV40" s="527" t="s">
        <v>212</v>
      </c>
      <c r="AW40" s="527" t="s">
        <v>213</v>
      </c>
      <c r="AX40" s="527" t="s">
        <v>237</v>
      </c>
      <c r="AY40" s="527" t="s">
        <v>251</v>
      </c>
      <c r="AZ40" s="527" t="s">
        <v>272</v>
      </c>
      <c r="BA40" s="527" t="s">
        <v>327</v>
      </c>
      <c r="BB40" s="527" t="s">
        <v>349</v>
      </c>
      <c r="BC40" s="527" t="s">
        <v>374</v>
      </c>
      <c r="BD40" s="527" t="s">
        <v>386</v>
      </c>
      <c r="BE40" s="527" t="s">
        <v>414</v>
      </c>
      <c r="BF40" s="527" t="s">
        <v>430</v>
      </c>
      <c r="BG40" s="527" t="s">
        <v>447</v>
      </c>
      <c r="BH40" s="527" t="s">
        <v>457</v>
      </c>
      <c r="BI40" s="527" t="s">
        <v>490</v>
      </c>
      <c r="BJ40" s="527" t="s">
        <v>492</v>
      </c>
      <c r="BK40" s="527" t="s">
        <v>505</v>
      </c>
    </row>
    <row r="41" spans="2:63" ht="15.75" thickBot="1" x14ac:dyDescent="0.3">
      <c r="B41" s="282"/>
      <c r="C41" s="930"/>
      <c r="D41" s="932"/>
      <c r="E41" s="932"/>
      <c r="F41" s="938"/>
      <c r="G41" s="932"/>
      <c r="H41" s="932"/>
      <c r="I41" s="932"/>
      <c r="J41" s="932"/>
      <c r="K41" s="932"/>
      <c r="L41" s="932"/>
      <c r="M41" s="932"/>
      <c r="N41" s="932"/>
      <c r="O41" s="932"/>
      <c r="P41" s="932"/>
      <c r="Q41" s="932"/>
      <c r="R41" s="932"/>
      <c r="S41" s="932"/>
      <c r="T41" s="932"/>
      <c r="U41" s="932"/>
      <c r="V41" s="932"/>
      <c r="W41" s="932" t="s">
        <v>557</v>
      </c>
      <c r="X41" s="932" t="s">
        <v>557</v>
      </c>
      <c r="Y41" s="932" t="s">
        <v>557</v>
      </c>
      <c r="Z41" s="932" t="s">
        <v>557</v>
      </c>
      <c r="AA41" s="932" t="s">
        <v>557</v>
      </c>
      <c r="AB41" s="932" t="s">
        <v>557</v>
      </c>
      <c r="AC41" s="932" t="s">
        <v>557</v>
      </c>
      <c r="AD41" s="932" t="s">
        <v>557</v>
      </c>
      <c r="AE41" s="932" t="s">
        <v>557</v>
      </c>
      <c r="AF41" s="932" t="s">
        <v>557</v>
      </c>
      <c r="AG41" s="932" t="s">
        <v>557</v>
      </c>
      <c r="AH41" s="932" t="s">
        <v>557</v>
      </c>
      <c r="AL41" s="928"/>
      <c r="AM41" s="28"/>
      <c r="AN41" s="528" t="s">
        <v>0</v>
      </c>
      <c r="AO41" s="528" t="s">
        <v>0</v>
      </c>
      <c r="AP41" s="528" t="s">
        <v>0</v>
      </c>
      <c r="AQ41" s="528" t="s">
        <v>0</v>
      </c>
      <c r="AR41" s="528" t="s">
        <v>0</v>
      </c>
      <c r="AS41" s="528" t="s">
        <v>0</v>
      </c>
      <c r="AT41" s="528" t="s">
        <v>0</v>
      </c>
      <c r="AU41" s="528" t="s">
        <v>0</v>
      </c>
      <c r="AV41" s="528" t="s">
        <v>0</v>
      </c>
      <c r="AW41" s="528" t="s">
        <v>0</v>
      </c>
      <c r="AX41" s="528" t="s">
        <v>0</v>
      </c>
      <c r="AY41" s="528" t="s">
        <v>0</v>
      </c>
      <c r="AZ41" s="528" t="s">
        <v>0</v>
      </c>
      <c r="BA41" s="528" t="s">
        <v>0</v>
      </c>
      <c r="BB41" s="528" t="s">
        <v>0</v>
      </c>
      <c r="BC41" s="528" t="s">
        <v>0</v>
      </c>
      <c r="BD41" s="528" t="s">
        <v>0</v>
      </c>
      <c r="BE41" s="528" t="s">
        <v>0</v>
      </c>
      <c r="BF41" s="528" t="s">
        <v>0</v>
      </c>
      <c r="BG41" s="528" t="s">
        <v>0</v>
      </c>
      <c r="BH41" s="528" t="s">
        <v>0</v>
      </c>
      <c r="BI41" s="528" t="s">
        <v>0</v>
      </c>
      <c r="BJ41" s="528" t="s">
        <v>0</v>
      </c>
      <c r="BK41" s="528" t="s">
        <v>0</v>
      </c>
    </row>
    <row r="42" spans="2:63" x14ac:dyDescent="0.25">
      <c r="B42" s="91" t="s">
        <v>40</v>
      </c>
      <c r="H42" s="498"/>
      <c r="AL42" s="91" t="s">
        <v>40</v>
      </c>
      <c r="AM42" s="28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</row>
    <row r="43" spans="2:63" x14ac:dyDescent="0.25">
      <c r="B43" s="91" t="s">
        <v>41</v>
      </c>
      <c r="H43" s="498"/>
      <c r="AL43" s="28"/>
      <c r="AM43" s="28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</row>
    <row r="44" spans="2:63" x14ac:dyDescent="0.25">
      <c r="B44" s="122" t="s">
        <v>42</v>
      </c>
      <c r="C44" s="883">
        <v>2239.3000000000002</v>
      </c>
      <c r="D44" s="1039">
        <v>2239.3000000000002</v>
      </c>
      <c r="E44" s="736">
        <v>2239.3000000000002</v>
      </c>
      <c r="F44" s="855">
        <v>2239.3000000000002</v>
      </c>
      <c r="G44" s="855">
        <v>2239.3000000000002</v>
      </c>
      <c r="H44" s="538">
        <v>2239.3000000000002</v>
      </c>
      <c r="I44" s="538">
        <v>2239.3000000000002</v>
      </c>
      <c r="J44" s="538">
        <v>2239.3000000000002</v>
      </c>
      <c r="K44" s="538">
        <v>2239.3000000000002</v>
      </c>
      <c r="L44" s="538">
        <v>2239.3000000000002</v>
      </c>
      <c r="M44" s="736">
        <v>2239.3000000000002</v>
      </c>
      <c r="N44" s="538">
        <v>2239.3000000000002</v>
      </c>
      <c r="O44" s="538">
        <v>2239.3000000000002</v>
      </c>
      <c r="P44" s="538">
        <v>2239.3000000000002</v>
      </c>
      <c r="Q44" s="538">
        <v>2239.3000000000002</v>
      </c>
      <c r="R44" s="538">
        <v>2239.3000000000002</v>
      </c>
      <c r="S44" s="538" t="s">
        <v>591</v>
      </c>
      <c r="T44" s="538" t="s">
        <v>591</v>
      </c>
      <c r="U44" s="538">
        <v>2239.3000000000002</v>
      </c>
      <c r="V44" s="538" t="s">
        <v>591</v>
      </c>
      <c r="W44" s="538" t="s">
        <v>591</v>
      </c>
      <c r="X44" s="538">
        <v>2239.3000000000002</v>
      </c>
      <c r="Y44" s="538" t="s">
        <v>591</v>
      </c>
      <c r="Z44" s="497">
        <v>2239.3000000000002</v>
      </c>
      <c r="AA44" s="497" t="s">
        <v>591</v>
      </c>
      <c r="AB44" s="497">
        <v>2239.3000000000002</v>
      </c>
      <c r="AC44" s="497">
        <v>2239.3000000000002</v>
      </c>
      <c r="AD44" s="497">
        <v>2239.3000000000002</v>
      </c>
      <c r="AE44" s="497">
        <v>2239.3000000000002</v>
      </c>
      <c r="AF44" s="497">
        <v>2239.3000000000002</v>
      </c>
      <c r="AG44" s="497">
        <v>2239.3000000000002</v>
      </c>
      <c r="AH44" s="497">
        <v>2239.3000000000002</v>
      </c>
      <c r="AL44" s="91" t="s">
        <v>41</v>
      </c>
      <c r="AM44" s="28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189"/>
      <c r="AZ44" s="189"/>
      <c r="BA44" s="189"/>
      <c r="BB44" s="189"/>
      <c r="BC44" s="189"/>
      <c r="BD44" s="189"/>
      <c r="BE44" s="189"/>
      <c r="BF44" s="189"/>
      <c r="BG44" s="189"/>
      <c r="BH44" s="189"/>
      <c r="BI44" s="189"/>
      <c r="BJ44" s="189"/>
      <c r="BK44" s="189"/>
    </row>
    <row r="45" spans="2:63" s="92" customFormat="1" ht="14.25" x14ac:dyDescent="0.2">
      <c r="B45" s="122" t="s">
        <v>43</v>
      </c>
      <c r="C45" s="883">
        <v>851.2</v>
      </c>
      <c r="D45" s="1039">
        <v>870.7</v>
      </c>
      <c r="E45" s="736">
        <v>874.1</v>
      </c>
      <c r="F45" s="538">
        <v>874.1</v>
      </c>
      <c r="G45" s="538">
        <v>874.1</v>
      </c>
      <c r="H45" s="538">
        <v>874.1</v>
      </c>
      <c r="I45" s="538">
        <v>797.1</v>
      </c>
      <c r="J45" s="538">
        <v>797.1</v>
      </c>
      <c r="K45" s="538">
        <v>795.9</v>
      </c>
      <c r="L45" s="538">
        <v>795.9</v>
      </c>
      <c r="M45" s="736">
        <v>678</v>
      </c>
      <c r="N45" s="538">
        <v>678</v>
      </c>
      <c r="O45" s="538">
        <v>678</v>
      </c>
      <c r="P45" s="538">
        <v>674.4</v>
      </c>
      <c r="Q45" s="538">
        <v>771.7</v>
      </c>
      <c r="R45" s="538">
        <v>771.7</v>
      </c>
      <c r="S45" s="538">
        <v>771.7</v>
      </c>
      <c r="T45" s="538">
        <v>760.8</v>
      </c>
      <c r="U45" s="538">
        <v>782.4</v>
      </c>
      <c r="V45" s="538">
        <v>782.4</v>
      </c>
      <c r="W45" s="538">
        <v>782.4</v>
      </c>
      <c r="X45" s="538">
        <v>781.4</v>
      </c>
      <c r="Y45" s="538">
        <v>781.4</v>
      </c>
      <c r="Z45" s="497">
        <v>781.4</v>
      </c>
      <c r="AA45" s="497">
        <v>781.4</v>
      </c>
      <c r="AB45" s="497">
        <v>781.4</v>
      </c>
      <c r="AC45" s="497">
        <v>628.20000000000005</v>
      </c>
      <c r="AD45" s="497">
        <v>628.20000000000005</v>
      </c>
      <c r="AE45" s="497">
        <v>619.29999999999995</v>
      </c>
      <c r="AF45" s="497">
        <v>618.70000000000005</v>
      </c>
      <c r="AG45" s="497">
        <v>619.5</v>
      </c>
      <c r="AH45" s="497">
        <v>615.4</v>
      </c>
      <c r="AL45" s="122" t="s">
        <v>42</v>
      </c>
      <c r="AM45" s="122"/>
      <c r="AN45" s="125">
        <v>2889200</v>
      </c>
      <c r="AO45" s="125">
        <v>2889200</v>
      </c>
      <c r="AP45" s="125">
        <v>2889200</v>
      </c>
      <c r="AQ45" s="125">
        <v>2166900.75</v>
      </c>
      <c r="AR45" s="125">
        <v>2166901</v>
      </c>
      <c r="AS45" s="125">
        <v>2239345.85</v>
      </c>
      <c r="AT45" s="125">
        <v>2239346</v>
      </c>
      <c r="AU45" s="125">
        <v>2239345.85</v>
      </c>
      <c r="AV45" s="125">
        <v>2239346</v>
      </c>
      <c r="AW45" s="125">
        <v>2239346</v>
      </c>
      <c r="AX45" s="125">
        <v>2239346</v>
      </c>
      <c r="AY45" s="125">
        <v>2239346</v>
      </c>
      <c r="AZ45" s="125">
        <v>2239346</v>
      </c>
      <c r="BA45" s="125">
        <v>2239346</v>
      </c>
      <c r="BB45" s="125">
        <v>2239346</v>
      </c>
      <c r="BC45" s="125">
        <v>2239346</v>
      </c>
      <c r="BD45" s="125">
        <v>2239346</v>
      </c>
      <c r="BE45" s="125">
        <v>2239346</v>
      </c>
      <c r="BF45" s="125">
        <v>2239346</v>
      </c>
      <c r="BG45" s="125">
        <v>2239346</v>
      </c>
      <c r="BH45" s="125">
        <v>2239346</v>
      </c>
      <c r="BI45" s="125">
        <v>2239346</v>
      </c>
      <c r="BJ45" s="125">
        <v>2239346</v>
      </c>
      <c r="BK45" s="125">
        <v>2239346</v>
      </c>
    </row>
    <row r="46" spans="2:63" s="92" customFormat="1" ht="14.25" x14ac:dyDescent="0.2">
      <c r="B46" s="122" t="s">
        <v>44</v>
      </c>
      <c r="C46" s="883">
        <v>-163.6</v>
      </c>
      <c r="D46" s="1039">
        <v>-156.80000000000001</v>
      </c>
      <c r="E46" s="736">
        <v>-124.7</v>
      </c>
      <c r="F46" s="538">
        <v>-131.69999999999999</v>
      </c>
      <c r="G46" s="538">
        <v>-147.4</v>
      </c>
      <c r="H46" s="538">
        <v>-134.1</v>
      </c>
      <c r="I46" s="538">
        <v>-108</v>
      </c>
      <c r="J46" s="538">
        <v>-111.10000000000001</v>
      </c>
      <c r="K46" s="538">
        <v>-99.2</v>
      </c>
      <c r="L46" s="538">
        <v>-81.300000000000011</v>
      </c>
      <c r="M46" s="736">
        <v>-63</v>
      </c>
      <c r="N46" s="538">
        <v>-65.900000000000006</v>
      </c>
      <c r="O46" s="538">
        <v>-67.900000000000006</v>
      </c>
      <c r="P46" s="538">
        <v>-46.5</v>
      </c>
      <c r="Q46" s="538">
        <v>-80.3</v>
      </c>
      <c r="R46" s="538">
        <v>-75.8</v>
      </c>
      <c r="S46" s="538">
        <v>-126.4</v>
      </c>
      <c r="T46" s="538">
        <v>-114.8</v>
      </c>
      <c r="U46" s="538">
        <v>-162.9</v>
      </c>
      <c r="V46" s="538">
        <v>-160.19999999999999</v>
      </c>
      <c r="W46" s="538">
        <v>-155.9</v>
      </c>
      <c r="X46" s="538">
        <v>-144.9</v>
      </c>
      <c r="Y46" s="538">
        <v>-114.8</v>
      </c>
      <c r="Z46" s="497">
        <v>-77.7</v>
      </c>
      <c r="AA46" s="497">
        <v>-64.599999999999994</v>
      </c>
      <c r="AB46" s="497">
        <v>-47.4</v>
      </c>
      <c r="AC46" s="497">
        <v>-43.9</v>
      </c>
      <c r="AD46" s="497">
        <v>-44.2</v>
      </c>
      <c r="AE46" s="497">
        <v>-1.6</v>
      </c>
      <c r="AF46" s="497">
        <v>5.7</v>
      </c>
      <c r="AG46" s="497">
        <v>-2.8</v>
      </c>
      <c r="AH46" s="497">
        <v>-48.6</v>
      </c>
      <c r="AL46" s="122" t="s">
        <v>43</v>
      </c>
      <c r="AM46" s="122"/>
      <c r="AN46" s="125">
        <v>122773</v>
      </c>
      <c r="AO46" s="125">
        <v>122773.37298000001</v>
      </c>
      <c r="AP46" s="125">
        <v>117921.72775200001</v>
      </c>
      <c r="AQ46" s="125">
        <v>698432.41585999995</v>
      </c>
      <c r="AR46" s="125">
        <v>692761</v>
      </c>
      <c r="AS46" s="125">
        <v>618796.7691899999</v>
      </c>
      <c r="AT46" s="125">
        <v>625802</v>
      </c>
      <c r="AU46" s="125">
        <v>615343.38583999989</v>
      </c>
      <c r="AV46" s="125" t="s">
        <v>275</v>
      </c>
      <c r="AW46" s="125">
        <v>615343</v>
      </c>
      <c r="AX46" s="125">
        <v>619407</v>
      </c>
      <c r="AY46" s="125">
        <v>619407</v>
      </c>
      <c r="AZ46" s="125">
        <v>619407</v>
      </c>
      <c r="BA46" s="125">
        <v>619407</v>
      </c>
      <c r="BB46" s="125">
        <v>618531</v>
      </c>
      <c r="BC46" s="125">
        <v>618531</v>
      </c>
      <c r="BD46" s="125">
        <v>618666</v>
      </c>
      <c r="BE46" s="125">
        <v>618666</v>
      </c>
      <c r="BF46" s="125">
        <v>618050</v>
      </c>
      <c r="BG46" s="125">
        <v>618050</v>
      </c>
      <c r="BH46" s="125">
        <v>619306</v>
      </c>
      <c r="BI46" s="125">
        <v>619306</v>
      </c>
      <c r="BJ46" s="125">
        <v>627557</v>
      </c>
      <c r="BK46" s="125">
        <v>628174</v>
      </c>
    </row>
    <row r="47" spans="2:63" s="92" customFormat="1" ht="14.25" x14ac:dyDescent="0.2">
      <c r="B47" s="122" t="s">
        <v>560</v>
      </c>
      <c r="C47" s="883">
        <v>108.3</v>
      </c>
      <c r="D47" s="1039">
        <v>93.1</v>
      </c>
      <c r="E47" s="736">
        <v>78.8</v>
      </c>
      <c r="F47" s="538">
        <v>86.5</v>
      </c>
      <c r="G47" s="538">
        <v>87.199999999999989</v>
      </c>
      <c r="H47" s="538">
        <v>96</v>
      </c>
      <c r="I47" s="538">
        <v>87</v>
      </c>
      <c r="J47" s="538">
        <v>109.60000000000001</v>
      </c>
      <c r="K47" s="538">
        <v>161.80000000000001</v>
      </c>
      <c r="L47" s="538">
        <v>152.9</v>
      </c>
      <c r="M47" s="538">
        <v>194.5</v>
      </c>
      <c r="N47" s="538">
        <v>176.9</v>
      </c>
      <c r="O47" s="538">
        <v>189.7</v>
      </c>
      <c r="P47" s="538">
        <v>157.80000000000001</v>
      </c>
      <c r="Q47" s="538">
        <v>163.1</v>
      </c>
      <c r="R47" s="538">
        <v>142.5</v>
      </c>
      <c r="S47" s="538">
        <v>129.30000000000001</v>
      </c>
      <c r="T47" s="538">
        <v>113.4</v>
      </c>
      <c r="U47" s="538">
        <v>116.2</v>
      </c>
      <c r="V47" s="538">
        <v>104.8</v>
      </c>
      <c r="W47" s="538">
        <v>71.099999999999994</v>
      </c>
      <c r="X47" s="538">
        <v>71.7</v>
      </c>
      <c r="Y47" s="538">
        <v>70.5</v>
      </c>
      <c r="Z47" s="497">
        <v>77.5</v>
      </c>
      <c r="AA47" s="497">
        <v>83.2</v>
      </c>
      <c r="AB47" s="497">
        <v>76.099999999999994</v>
      </c>
      <c r="AC47" s="497">
        <v>73.2</v>
      </c>
      <c r="AD47" s="497">
        <v>75.8</v>
      </c>
      <c r="AE47" s="497">
        <v>59.9</v>
      </c>
      <c r="AF47" s="497">
        <v>60.5</v>
      </c>
      <c r="AG47" s="497">
        <v>32</v>
      </c>
      <c r="AH47" s="497">
        <v>0</v>
      </c>
      <c r="AL47" s="122" t="s">
        <v>44</v>
      </c>
      <c r="AM47" s="122"/>
      <c r="AN47" s="125">
        <v>-29325</v>
      </c>
      <c r="AO47" s="125">
        <v>-29325.983122199988</v>
      </c>
      <c r="AP47" s="125">
        <v>-29979.679370130252</v>
      </c>
      <c r="AQ47" s="125">
        <v>-29671.078429399993</v>
      </c>
      <c r="AR47" s="125">
        <v>-16392</v>
      </c>
      <c r="AS47" s="125">
        <v>-16314.837890000001</v>
      </c>
      <c r="AT47" s="125">
        <v>-16971</v>
      </c>
      <c r="AU47" s="125">
        <v>-17451</v>
      </c>
      <c r="AV47" s="125">
        <v>-48617</v>
      </c>
      <c r="AW47" s="125" t="s">
        <v>329</v>
      </c>
      <c r="AX47" s="125">
        <v>1292</v>
      </c>
      <c r="AY47" s="125">
        <v>273</v>
      </c>
      <c r="AZ47" s="125">
        <v>-2779</v>
      </c>
      <c r="BA47" s="125">
        <v>-2288</v>
      </c>
      <c r="BB47" s="125">
        <v>-5708</v>
      </c>
      <c r="BC47" s="125">
        <v>897</v>
      </c>
      <c r="BD47" s="125">
        <v>11447</v>
      </c>
      <c r="BE47" s="125">
        <v>27164</v>
      </c>
      <c r="BF47" s="125">
        <v>7537</v>
      </c>
      <c r="BG47" s="393">
        <v>-210</v>
      </c>
      <c r="BH47" s="125">
        <v>4872</v>
      </c>
      <c r="BI47" s="125">
        <v>-14451</v>
      </c>
      <c r="BJ47" s="125">
        <v>-39630</v>
      </c>
      <c r="BK47" s="125">
        <v>-26315</v>
      </c>
    </row>
    <row r="48" spans="2:63" s="92" customFormat="1" ht="14.25" x14ac:dyDescent="0.2">
      <c r="B48" s="122" t="s">
        <v>774</v>
      </c>
      <c r="C48" s="883">
        <v>-2309.5</v>
      </c>
      <c r="D48" s="1039">
        <v>-2336.5</v>
      </c>
      <c r="E48" s="736">
        <v>-2370.6</v>
      </c>
      <c r="F48" s="538">
        <v>-2322.0000000000009</v>
      </c>
      <c r="G48" s="538">
        <v>-705.10000000000059</v>
      </c>
      <c r="H48" s="538">
        <v>-362.5</v>
      </c>
      <c r="I48" s="538">
        <v>49.500000000000099</v>
      </c>
      <c r="J48" s="538">
        <v>167.60000000000122</v>
      </c>
      <c r="K48" s="538">
        <v>188.6</v>
      </c>
      <c r="L48" s="538">
        <v>196.40000000000026</v>
      </c>
      <c r="M48" s="538">
        <v>308.8</v>
      </c>
      <c r="N48" s="538">
        <v>204.6</v>
      </c>
      <c r="O48" s="538">
        <v>51.9</v>
      </c>
      <c r="P48" s="538">
        <v>17.8</v>
      </c>
      <c r="Q48" s="538">
        <v>-84.7</v>
      </c>
      <c r="R48" s="538">
        <v>-37.1</v>
      </c>
      <c r="S48" s="538">
        <v>34.700000000000003</v>
      </c>
      <c r="T48" s="538">
        <v>69.099999999999994</v>
      </c>
      <c r="U48" s="538">
        <v>106.2</v>
      </c>
      <c r="V48" s="538">
        <v>177.5</v>
      </c>
      <c r="W48" s="538">
        <v>225.5</v>
      </c>
      <c r="X48" s="538">
        <v>210.9</v>
      </c>
      <c r="Y48" s="538">
        <v>288.39999999999998</v>
      </c>
      <c r="Z48" s="497">
        <v>402.8</v>
      </c>
      <c r="AA48" s="497">
        <v>465.5</v>
      </c>
      <c r="AB48" s="497">
        <v>414.7</v>
      </c>
      <c r="AC48" s="497">
        <v>640.29999999999995</v>
      </c>
      <c r="AD48" s="497">
        <v>584.4</v>
      </c>
      <c r="AE48" s="497">
        <v>400.3</v>
      </c>
      <c r="AF48" s="497">
        <v>319.2</v>
      </c>
      <c r="AG48" s="497">
        <v>463.4</v>
      </c>
      <c r="AH48" s="497">
        <v>515.4</v>
      </c>
      <c r="AL48" s="122" t="s">
        <v>128</v>
      </c>
      <c r="AM48" s="122"/>
      <c r="AN48" s="125">
        <v>159946</v>
      </c>
      <c r="AO48" s="125">
        <v>163680.33339247841</v>
      </c>
      <c r="AP48" s="125">
        <v>241206.78806826309</v>
      </c>
      <c r="AQ48" s="125">
        <v>527189.91306702502</v>
      </c>
      <c r="AR48" s="125">
        <v>603247</v>
      </c>
      <c r="AS48" s="125">
        <v>660113.75609000004</v>
      </c>
      <c r="AT48" s="125">
        <v>584961</v>
      </c>
      <c r="AU48" s="125">
        <v>694471.88071806077</v>
      </c>
      <c r="AV48" s="125">
        <v>525721</v>
      </c>
      <c r="AW48" s="125">
        <v>571281</v>
      </c>
      <c r="AX48" s="125">
        <v>593015</v>
      </c>
      <c r="AY48" s="125">
        <v>657430</v>
      </c>
      <c r="AZ48" s="125">
        <v>446471</v>
      </c>
      <c r="BA48" s="125">
        <v>380093</v>
      </c>
      <c r="BB48" s="125">
        <v>272679</v>
      </c>
      <c r="BC48" s="125">
        <v>267019</v>
      </c>
      <c r="BD48" s="125">
        <v>330325</v>
      </c>
      <c r="BE48" s="125">
        <v>27213</v>
      </c>
      <c r="BF48" s="125">
        <v>50039</v>
      </c>
      <c r="BG48" s="125">
        <v>68784</v>
      </c>
      <c r="BH48" s="125">
        <v>411358</v>
      </c>
      <c r="BI48" s="125">
        <v>71463</v>
      </c>
      <c r="BJ48" s="125">
        <v>79966</v>
      </c>
      <c r="BK48" s="125">
        <v>72776</v>
      </c>
    </row>
    <row r="49" spans="2:63" s="92" customFormat="1" ht="25.5" x14ac:dyDescent="0.2">
      <c r="B49" s="122" t="s">
        <v>561</v>
      </c>
      <c r="C49" s="775"/>
      <c r="D49" s="775"/>
      <c r="E49" s="775"/>
      <c r="F49" s="89"/>
      <c r="G49" s="178"/>
      <c r="H49" s="775"/>
      <c r="I49" s="775"/>
      <c r="J49" s="538"/>
      <c r="K49" s="538"/>
      <c r="L49" s="538"/>
      <c r="M49" s="736"/>
      <c r="N49" s="538"/>
      <c r="O49" s="538"/>
      <c r="P49" s="538"/>
      <c r="Q49" s="538"/>
      <c r="R49" s="538"/>
      <c r="S49" s="538"/>
      <c r="T49" s="538"/>
      <c r="U49" s="538"/>
      <c r="V49" s="538"/>
      <c r="W49" s="538"/>
      <c r="X49" s="538"/>
      <c r="Y49" s="538"/>
      <c r="Z49" s="538"/>
      <c r="AA49" s="538"/>
      <c r="AB49" s="538"/>
      <c r="AC49" s="497"/>
      <c r="AD49" s="497">
        <v>0</v>
      </c>
      <c r="AE49" s="497">
        <v>0</v>
      </c>
      <c r="AF49" s="497">
        <v>0</v>
      </c>
      <c r="AG49" s="497">
        <v>0</v>
      </c>
      <c r="AH49" s="497">
        <v>55.2</v>
      </c>
      <c r="AL49" s="203" t="s">
        <v>180</v>
      </c>
      <c r="AM49" s="123"/>
      <c r="AN49" s="125">
        <v>0</v>
      </c>
      <c r="AO49" s="125">
        <v>0</v>
      </c>
      <c r="AP49" s="125">
        <v>0</v>
      </c>
      <c r="AQ49" s="125">
        <v>0</v>
      </c>
      <c r="AR49" s="125">
        <v>0</v>
      </c>
      <c r="AS49" s="125">
        <v>0</v>
      </c>
      <c r="AT49" s="125">
        <v>0</v>
      </c>
      <c r="AU49" s="125">
        <v>0</v>
      </c>
      <c r="AV49" s="125">
        <v>0</v>
      </c>
      <c r="AW49" s="125">
        <v>0</v>
      </c>
      <c r="AX49" s="125">
        <v>13504</v>
      </c>
      <c r="AY49" s="125">
        <v>23689</v>
      </c>
      <c r="AZ49" s="125">
        <v>31500</v>
      </c>
      <c r="BA49" s="125">
        <v>32081</v>
      </c>
      <c r="BB49" s="125">
        <v>59151</v>
      </c>
      <c r="BC49" s="125">
        <v>41645</v>
      </c>
      <c r="BD49" s="125">
        <v>60494</v>
      </c>
      <c r="BE49" s="125">
        <v>312006</v>
      </c>
      <c r="BF49" s="125">
        <v>350303</v>
      </c>
      <c r="BG49" s="125">
        <v>382682</v>
      </c>
      <c r="BH49" s="125">
        <v>59896</v>
      </c>
      <c r="BI49" s="125">
        <v>456106</v>
      </c>
      <c r="BJ49" s="125">
        <v>501800</v>
      </c>
      <c r="BK49" s="125">
        <v>605875</v>
      </c>
    </row>
    <row r="50" spans="2:63" s="92" customFormat="1" ht="14.25" x14ac:dyDescent="0.2">
      <c r="C50" s="775"/>
      <c r="D50" s="775"/>
      <c r="E50" s="775"/>
      <c r="F50" s="89"/>
      <c r="G50" s="178"/>
      <c r="H50" s="775"/>
      <c r="I50" s="775"/>
      <c r="J50" s="538"/>
      <c r="K50" s="178"/>
      <c r="L50" s="178"/>
      <c r="M50" s="739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89"/>
      <c r="AA50" s="89"/>
      <c r="AB50" s="89"/>
      <c r="AC50" s="89"/>
      <c r="AD50" s="89"/>
      <c r="AE50" s="89"/>
      <c r="AF50" s="89"/>
      <c r="AG50" s="89"/>
      <c r="AH50" s="89"/>
      <c r="AL50" s="123" t="s">
        <v>45</v>
      </c>
      <c r="AM50" s="123"/>
      <c r="AN50" s="125">
        <v>3142594</v>
      </c>
      <c r="AO50" s="125">
        <v>3146327.7232502787</v>
      </c>
      <c r="AP50" s="125">
        <v>3218348.8364501325</v>
      </c>
      <c r="AQ50" s="125">
        <v>3362852.0004976252</v>
      </c>
      <c r="AR50" s="125">
        <v>3446517</v>
      </c>
      <c r="AS50" s="125">
        <v>3501941.5373900002</v>
      </c>
      <c r="AT50" s="125">
        <v>3433138</v>
      </c>
      <c r="AU50" s="125">
        <v>3531710</v>
      </c>
      <c r="AV50" s="125">
        <v>3331793</v>
      </c>
      <c r="AW50" s="125">
        <v>3379418</v>
      </c>
      <c r="AX50" s="125">
        <f t="shared" ref="AX50:BD50" si="0">SUM(AX45:AX49)</f>
        <v>3466564</v>
      </c>
      <c r="AY50" s="125">
        <f t="shared" si="0"/>
        <v>3540145</v>
      </c>
      <c r="AZ50" s="125">
        <f t="shared" si="0"/>
        <v>3333945</v>
      </c>
      <c r="BA50" s="125">
        <f t="shared" si="0"/>
        <v>3268639</v>
      </c>
      <c r="BB50" s="125">
        <f t="shared" si="0"/>
        <v>3183999</v>
      </c>
      <c r="BC50" s="125">
        <f t="shared" si="0"/>
        <v>3167438</v>
      </c>
      <c r="BD50" s="125">
        <f t="shared" si="0"/>
        <v>3260278</v>
      </c>
      <c r="BE50" s="125">
        <v>3224395</v>
      </c>
      <c r="BF50" s="125">
        <v>3265275</v>
      </c>
      <c r="BG50" s="125">
        <v>3308652</v>
      </c>
      <c r="BH50" s="125">
        <v>3334778</v>
      </c>
      <c r="BI50" s="125">
        <v>3371770</v>
      </c>
      <c r="BJ50" s="125">
        <v>3409039</v>
      </c>
      <c r="BK50" s="125">
        <v>3519856</v>
      </c>
    </row>
    <row r="51" spans="2:63" s="92" customFormat="1" ht="14.25" x14ac:dyDescent="0.2">
      <c r="C51" s="775"/>
      <c r="D51" s="775"/>
      <c r="E51" s="775"/>
      <c r="F51" s="89"/>
      <c r="G51" s="178"/>
      <c r="H51" s="775"/>
      <c r="I51" s="775"/>
      <c r="J51" s="538"/>
      <c r="K51" s="178"/>
      <c r="L51" s="178"/>
      <c r="M51" s="739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89"/>
      <c r="AA51" s="89"/>
      <c r="AB51" s="89"/>
      <c r="AC51" s="89"/>
      <c r="AD51" s="89"/>
      <c r="AE51" s="89"/>
      <c r="AF51" s="89"/>
      <c r="AG51" s="89"/>
      <c r="AH51" s="89"/>
      <c r="AL51" s="123" t="s">
        <v>46</v>
      </c>
      <c r="AM51" s="123"/>
      <c r="AN51" s="202">
        <v>72078</v>
      </c>
      <c r="AO51" s="202">
        <v>69787.446868348008</v>
      </c>
      <c r="AP51" s="202">
        <v>71912.37344600496</v>
      </c>
      <c r="AQ51" s="202">
        <v>70508.562636500705</v>
      </c>
      <c r="AR51" s="202">
        <v>62377</v>
      </c>
      <c r="AS51" s="202">
        <v>63105.163140000004</v>
      </c>
      <c r="AT51" s="202">
        <v>63326</v>
      </c>
      <c r="AU51" s="202">
        <v>63129.638469999998</v>
      </c>
      <c r="AV51" s="202">
        <v>63500</v>
      </c>
      <c r="AW51" s="202"/>
      <c r="AX51" s="202">
        <v>0</v>
      </c>
      <c r="AY51" s="202">
        <v>0</v>
      </c>
      <c r="AZ51" s="202">
        <v>0</v>
      </c>
      <c r="BA51" s="202" t="s">
        <v>18</v>
      </c>
      <c r="BB51" s="202" t="s">
        <v>18</v>
      </c>
      <c r="BC51" s="202" t="s">
        <v>18</v>
      </c>
      <c r="BD51" s="202">
        <v>0</v>
      </c>
      <c r="BE51" s="202">
        <v>0</v>
      </c>
      <c r="BF51" s="202">
        <v>0</v>
      </c>
      <c r="BG51" s="202">
        <v>0</v>
      </c>
      <c r="BH51" s="202"/>
      <c r="BI51" s="202"/>
      <c r="BJ51" s="202"/>
      <c r="BK51" s="202"/>
    </row>
    <row r="52" spans="2:63" s="92" customFormat="1" thickBot="1" x14ac:dyDescent="0.25">
      <c r="B52" s="91" t="s">
        <v>47</v>
      </c>
      <c r="C52" s="779">
        <v>725.7</v>
      </c>
      <c r="D52" s="779">
        <v>709.8</v>
      </c>
      <c r="E52" s="779">
        <v>696.9</v>
      </c>
      <c r="F52" s="779">
        <v>746.19999999999936</v>
      </c>
      <c r="G52" s="624">
        <v>2348.0999999999995</v>
      </c>
      <c r="H52" s="779">
        <v>2712.8</v>
      </c>
      <c r="I52" s="779">
        <v>3064.9</v>
      </c>
      <c r="J52" s="624">
        <v>3202.5000000000014</v>
      </c>
      <c r="K52" s="624" t="s">
        <v>813</v>
      </c>
      <c r="L52" s="624">
        <v>3303.2000000000003</v>
      </c>
      <c r="M52" s="740">
        <f>SUM(M44:M51)</f>
        <v>3357.6000000000004</v>
      </c>
      <c r="N52" s="624">
        <f>SUM(N44:N51)</f>
        <v>3232.9</v>
      </c>
      <c r="O52" s="624">
        <f>SUM(O44:O51)</f>
        <v>3091</v>
      </c>
      <c r="P52" s="624">
        <f>SUM(P44:P49)</f>
        <v>3042.8000000000006</v>
      </c>
      <c r="Q52" s="624">
        <v>3009.1</v>
      </c>
      <c r="R52" s="624" t="s">
        <v>758</v>
      </c>
      <c r="S52" s="624">
        <v>3048.6</v>
      </c>
      <c r="T52" s="624" t="s">
        <v>740</v>
      </c>
      <c r="U52" s="624">
        <v>3081.2</v>
      </c>
      <c r="V52" s="624" t="s">
        <v>689</v>
      </c>
      <c r="W52" s="624" t="s">
        <v>670</v>
      </c>
      <c r="X52" s="624">
        <v>3158.4</v>
      </c>
      <c r="Y52" s="624" t="s">
        <v>699</v>
      </c>
      <c r="Z52" s="501">
        <v>3423.3</v>
      </c>
      <c r="AA52" s="501" t="s">
        <v>617</v>
      </c>
      <c r="AB52" s="501">
        <v>3464.1</v>
      </c>
      <c r="AC52" s="501">
        <f>SUM(AC44:AC51)</f>
        <v>3537.0999999999995</v>
      </c>
      <c r="AD52" s="501">
        <v>3483.5</v>
      </c>
      <c r="AE52" s="501">
        <v>3317.2</v>
      </c>
      <c r="AF52" s="501">
        <v>3243.4</v>
      </c>
      <c r="AG52" s="501">
        <v>3351.4</v>
      </c>
      <c r="AH52" s="501">
        <v>3376.7</v>
      </c>
      <c r="AL52" s="91" t="s">
        <v>47</v>
      </c>
      <c r="AM52" s="91"/>
      <c r="AN52" s="271">
        <v>3214672</v>
      </c>
      <c r="AO52" s="271">
        <v>3216115.1701186267</v>
      </c>
      <c r="AP52" s="271">
        <v>3290261.2098961375</v>
      </c>
      <c r="AQ52" s="271">
        <v>3433360.5631341259</v>
      </c>
      <c r="AR52" s="271">
        <v>3508894</v>
      </c>
      <c r="AS52" s="271">
        <v>3565046.70053</v>
      </c>
      <c r="AT52" s="271">
        <v>3496464</v>
      </c>
      <c r="AU52" s="271">
        <v>3594840.3919998049</v>
      </c>
      <c r="AV52" s="271">
        <v>3395293</v>
      </c>
      <c r="AW52" s="271">
        <v>3379418</v>
      </c>
      <c r="AX52" s="271">
        <v>3466564</v>
      </c>
      <c r="AY52" s="271">
        <v>3540145</v>
      </c>
      <c r="AZ52" s="271">
        <f>AZ51+AZ50</f>
        <v>3333945</v>
      </c>
      <c r="BA52" s="271">
        <v>3268639</v>
      </c>
      <c r="BB52" s="271">
        <v>3183999</v>
      </c>
      <c r="BC52" s="271">
        <v>3167438</v>
      </c>
      <c r="BD52" s="271">
        <f>BD51+BD50</f>
        <v>3260278</v>
      </c>
      <c r="BE52" s="271">
        <v>3224395</v>
      </c>
      <c r="BF52" s="271">
        <f>BF50+BF51</f>
        <v>3265275</v>
      </c>
      <c r="BG52" s="271">
        <f>BG50+BG51</f>
        <v>3308652</v>
      </c>
      <c r="BH52" s="271">
        <v>3334778</v>
      </c>
      <c r="BI52" s="271">
        <f>BI51+BI50</f>
        <v>3371770</v>
      </c>
      <c r="BJ52" s="271">
        <f>BJ51+BJ50</f>
        <v>3409039</v>
      </c>
      <c r="BK52" s="271">
        <f>BK51+BK50</f>
        <v>3519856</v>
      </c>
    </row>
    <row r="53" spans="2:63" x14ac:dyDescent="0.25">
      <c r="B53" s="11"/>
      <c r="C53" s="776"/>
      <c r="D53" s="776"/>
      <c r="E53" s="776"/>
      <c r="F53" s="776"/>
      <c r="G53" s="776"/>
      <c r="H53" s="776"/>
      <c r="I53" s="776"/>
      <c r="J53" s="776"/>
      <c r="K53" s="178"/>
      <c r="L53" s="178"/>
      <c r="M53" s="739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89"/>
      <c r="AA53" s="89"/>
      <c r="AB53" s="89"/>
      <c r="AC53" s="89"/>
      <c r="AD53" s="89"/>
      <c r="AE53" s="89"/>
      <c r="AF53" s="89"/>
      <c r="AG53" s="89"/>
      <c r="AH53" s="89"/>
      <c r="AN53" s="272"/>
      <c r="AO53" s="272"/>
      <c r="AP53" s="272"/>
      <c r="AQ53" s="272"/>
      <c r="AR53" s="272"/>
      <c r="AS53" s="272"/>
      <c r="AT53" s="272"/>
      <c r="AU53" s="272"/>
      <c r="AV53" s="272"/>
      <c r="AW53" s="272"/>
      <c r="AX53" s="272"/>
      <c r="AY53" s="273"/>
      <c r="AZ53" s="273"/>
      <c r="BA53" s="273"/>
      <c r="BB53" s="273"/>
      <c r="BC53" s="273"/>
      <c r="BD53" s="273"/>
      <c r="BE53" s="273"/>
      <c r="BF53" s="273"/>
      <c r="BG53" s="273"/>
      <c r="BH53" s="273"/>
      <c r="BI53" s="273"/>
      <c r="BJ53" s="273"/>
      <c r="BK53" s="273"/>
    </row>
    <row r="54" spans="2:63" s="92" customFormat="1" ht="14.25" x14ac:dyDescent="0.2">
      <c r="B54" s="91" t="s">
        <v>48</v>
      </c>
      <c r="C54" s="775"/>
      <c r="D54" s="775"/>
      <c r="E54" s="775"/>
      <c r="F54" s="775"/>
      <c r="G54" s="538"/>
      <c r="H54" s="775"/>
      <c r="I54" s="775"/>
      <c r="J54" s="538"/>
      <c r="K54" s="178"/>
      <c r="L54" s="178"/>
      <c r="M54" s="739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89"/>
      <c r="AA54" s="89"/>
      <c r="AB54" s="89"/>
      <c r="AC54" s="89"/>
      <c r="AD54" s="89"/>
      <c r="AE54" s="89"/>
      <c r="AF54" s="89"/>
      <c r="AG54" s="89"/>
      <c r="AH54" s="89"/>
      <c r="AL54" s="91" t="s">
        <v>48</v>
      </c>
      <c r="AM54" s="91"/>
      <c r="AN54" s="274"/>
      <c r="AO54" s="274"/>
      <c r="AP54" s="274"/>
      <c r="AQ54" s="274"/>
      <c r="AR54" s="274"/>
      <c r="AS54" s="274"/>
      <c r="AT54" s="274"/>
      <c r="AU54" s="274"/>
      <c r="AV54" s="274"/>
      <c r="AW54" s="274"/>
      <c r="AX54" s="274"/>
      <c r="AY54" s="269"/>
      <c r="AZ54" s="269"/>
      <c r="BA54" s="269"/>
      <c r="BB54" s="269"/>
      <c r="BC54" s="269"/>
      <c r="BD54" s="269"/>
      <c r="BE54" s="269"/>
      <c r="BF54" s="269"/>
      <c r="BG54" s="269"/>
      <c r="BH54" s="269"/>
      <c r="BI54" s="269"/>
      <c r="BJ54" s="269"/>
      <c r="BK54" s="269"/>
    </row>
    <row r="55" spans="2:63" s="92" customFormat="1" ht="14.25" x14ac:dyDescent="0.2">
      <c r="B55" s="122" t="s">
        <v>549</v>
      </c>
      <c r="C55" s="883">
        <v>1547.1</v>
      </c>
      <c r="D55" s="1039">
        <v>1606.4</v>
      </c>
      <c r="E55" s="736">
        <v>1712</v>
      </c>
      <c r="F55" s="538">
        <v>1791.5</v>
      </c>
      <c r="G55" s="538">
        <v>1928</v>
      </c>
      <c r="H55" s="538">
        <v>2006.6</v>
      </c>
      <c r="I55" s="538">
        <v>2095.6</v>
      </c>
      <c r="J55" s="538">
        <v>2089.6999999999998</v>
      </c>
      <c r="K55" s="538">
        <v>1928.8</v>
      </c>
      <c r="L55" s="538">
        <v>1867.6999999999998</v>
      </c>
      <c r="M55" s="736">
        <v>1934.6</v>
      </c>
      <c r="N55" s="538">
        <v>1711.5</v>
      </c>
      <c r="O55" s="538">
        <v>1847.4</v>
      </c>
      <c r="P55" s="538">
        <v>1901.3</v>
      </c>
      <c r="Q55" s="538">
        <v>1997.6</v>
      </c>
      <c r="R55" s="538" t="s">
        <v>759</v>
      </c>
      <c r="S55" s="538">
        <v>2087.1999999999998</v>
      </c>
      <c r="T55" s="538" t="s">
        <v>741</v>
      </c>
      <c r="U55" s="538">
        <v>2046.7</v>
      </c>
      <c r="V55" s="538" t="s">
        <v>690</v>
      </c>
      <c r="W55" s="538" t="s">
        <v>671</v>
      </c>
      <c r="X55" s="538">
        <v>2306.6999999999998</v>
      </c>
      <c r="Y55" s="538" t="s">
        <v>700</v>
      </c>
      <c r="Z55" s="497">
        <v>2201.4</v>
      </c>
      <c r="AA55" s="497" t="s">
        <v>618</v>
      </c>
      <c r="AB55" s="497">
        <v>1709.4</v>
      </c>
      <c r="AC55" s="497">
        <v>1791.5</v>
      </c>
      <c r="AD55" s="497">
        <v>1156.5</v>
      </c>
      <c r="AE55" s="497">
        <v>1403.7</v>
      </c>
      <c r="AF55" s="497">
        <v>1414.5</v>
      </c>
      <c r="AG55" s="497">
        <v>809.3</v>
      </c>
      <c r="AH55" s="497">
        <v>398.9</v>
      </c>
      <c r="AL55" s="122" t="s">
        <v>49</v>
      </c>
      <c r="AM55" s="122"/>
      <c r="AN55" s="125">
        <v>193110</v>
      </c>
      <c r="AO55" s="125">
        <v>177950.47534999999</v>
      </c>
      <c r="AP55" s="125">
        <v>162321.37731000004</v>
      </c>
      <c r="AQ55" s="125">
        <v>138409.99911999999</v>
      </c>
      <c r="AR55" s="125">
        <v>121558</v>
      </c>
      <c r="AS55" s="125">
        <v>105501.90648999999</v>
      </c>
      <c r="AT55" s="125">
        <v>89512</v>
      </c>
      <c r="AU55" s="125">
        <v>176648.90106</v>
      </c>
      <c r="AV55" s="125" t="s">
        <v>291</v>
      </c>
      <c r="AW55" s="125">
        <v>270203</v>
      </c>
      <c r="AX55" s="125">
        <v>581960</v>
      </c>
      <c r="AY55" s="125">
        <v>463166</v>
      </c>
      <c r="AZ55" s="125">
        <v>460577</v>
      </c>
      <c r="BA55" s="125">
        <v>585632</v>
      </c>
      <c r="BB55" s="125">
        <v>663096</v>
      </c>
      <c r="BC55" s="125">
        <v>769780</v>
      </c>
      <c r="BD55" s="125">
        <v>1273605</v>
      </c>
      <c r="BE55" s="125">
        <v>1206019</v>
      </c>
      <c r="BF55" s="125">
        <v>1154754</v>
      </c>
      <c r="BG55" s="125">
        <v>1105075</v>
      </c>
      <c r="BH55" s="125">
        <v>1312629</v>
      </c>
      <c r="BI55" s="125">
        <v>1262869</v>
      </c>
      <c r="BJ55" s="125">
        <v>1218898</v>
      </c>
      <c r="BK55" s="125">
        <v>1146327</v>
      </c>
    </row>
    <row r="56" spans="2:63" s="92" customFormat="1" ht="18.75" customHeight="1" x14ac:dyDescent="0.2">
      <c r="B56" s="122" t="s">
        <v>562</v>
      </c>
      <c r="C56" s="883">
        <v>0.9</v>
      </c>
      <c r="D56" s="1039">
        <v>1.1000000000000001</v>
      </c>
      <c r="E56" s="736">
        <v>2.2000000000000002</v>
      </c>
      <c r="F56" s="538">
        <v>2.1</v>
      </c>
      <c r="G56" s="538">
        <v>2.2999999999999998</v>
      </c>
      <c r="H56" s="538">
        <v>2.2999999999999998</v>
      </c>
      <c r="I56" s="538">
        <v>3.5</v>
      </c>
      <c r="J56" s="538">
        <v>3.4</v>
      </c>
      <c r="K56" s="538">
        <v>8.5</v>
      </c>
      <c r="L56" s="538">
        <v>8.1999999999999993</v>
      </c>
      <c r="M56" s="736">
        <v>9.6</v>
      </c>
      <c r="N56" s="538">
        <v>7.9</v>
      </c>
      <c r="O56" s="538">
        <v>6.7</v>
      </c>
      <c r="P56" s="538">
        <v>5.9</v>
      </c>
      <c r="Q56" s="538">
        <v>4.2</v>
      </c>
      <c r="R56" s="538">
        <v>2.2999999999999998</v>
      </c>
      <c r="S56" s="538">
        <v>2</v>
      </c>
      <c r="T56" s="538">
        <v>1.6</v>
      </c>
      <c r="U56" s="538">
        <v>1.6</v>
      </c>
      <c r="V56" s="538">
        <v>1.5</v>
      </c>
      <c r="W56" s="538">
        <v>3.5</v>
      </c>
      <c r="X56" s="538">
        <v>3.1</v>
      </c>
      <c r="Y56" s="538">
        <v>3</v>
      </c>
      <c r="Z56" s="497">
        <v>2.7</v>
      </c>
      <c r="AA56" s="497">
        <v>1.1000000000000001</v>
      </c>
      <c r="AB56" s="497">
        <v>1.7</v>
      </c>
      <c r="AC56" s="497">
        <v>0.5</v>
      </c>
      <c r="AD56" s="497">
        <v>0.5</v>
      </c>
      <c r="AE56" s="497">
        <v>1.3</v>
      </c>
      <c r="AF56" s="497">
        <v>1.3</v>
      </c>
      <c r="AG56" s="497">
        <v>3.1</v>
      </c>
      <c r="AH56" s="497" t="s">
        <v>18</v>
      </c>
      <c r="AL56" s="122" t="s">
        <v>50</v>
      </c>
      <c r="AM56" s="122"/>
      <c r="AN56" s="125">
        <v>418883</v>
      </c>
      <c r="AO56" s="125">
        <v>392809.27960000001</v>
      </c>
      <c r="AP56" s="125">
        <v>376162.78023656498</v>
      </c>
      <c r="AQ56" s="125">
        <v>343890.33534000005</v>
      </c>
      <c r="AR56" s="125">
        <v>313136</v>
      </c>
      <c r="AS56" s="125">
        <v>273945.96850000002</v>
      </c>
      <c r="AT56" s="125">
        <v>236827</v>
      </c>
      <c r="AU56" s="125">
        <v>215147.20472000004</v>
      </c>
      <c r="AV56" s="125" t="s">
        <v>292</v>
      </c>
      <c r="AW56" s="125">
        <v>174613</v>
      </c>
      <c r="AX56" s="125">
        <v>222726</v>
      </c>
      <c r="AY56" s="125">
        <v>212530</v>
      </c>
      <c r="AZ56" s="125">
        <v>193500</v>
      </c>
      <c r="BA56" s="125">
        <v>182761</v>
      </c>
      <c r="BB56" s="125">
        <v>163380</v>
      </c>
      <c r="BC56" s="125">
        <v>149277</v>
      </c>
      <c r="BD56" s="125">
        <v>140923</v>
      </c>
      <c r="BE56" s="125">
        <v>123518</v>
      </c>
      <c r="BF56" s="125">
        <v>110104</v>
      </c>
      <c r="BG56" s="125">
        <v>101023</v>
      </c>
      <c r="BH56" s="125">
        <v>91055</v>
      </c>
      <c r="BI56" s="125">
        <v>84913</v>
      </c>
      <c r="BJ56" s="125">
        <v>81727</v>
      </c>
      <c r="BK56" s="125">
        <v>76831</v>
      </c>
    </row>
    <row r="57" spans="2:63" s="92" customFormat="1" ht="20.25" customHeight="1" x14ac:dyDescent="0.2">
      <c r="B57" s="122" t="s">
        <v>550</v>
      </c>
      <c r="C57" s="883" t="s">
        <v>18</v>
      </c>
      <c r="D57" s="1039">
        <v>0.1</v>
      </c>
      <c r="E57" s="736">
        <v>1</v>
      </c>
      <c r="F57" s="538">
        <v>2.8</v>
      </c>
      <c r="G57" s="538">
        <v>4.5999999999999996</v>
      </c>
      <c r="H57" s="538">
        <v>7.4</v>
      </c>
      <c r="I57" s="538">
        <v>11.3</v>
      </c>
      <c r="J57" s="538">
        <v>15.6</v>
      </c>
      <c r="K57" s="538">
        <v>19.8</v>
      </c>
      <c r="L57" s="538">
        <v>25.3</v>
      </c>
      <c r="M57" s="736">
        <v>34.200000000000003</v>
      </c>
      <c r="N57" s="538">
        <v>46.7</v>
      </c>
      <c r="O57" s="538">
        <v>63</v>
      </c>
      <c r="P57" s="538">
        <v>79.3</v>
      </c>
      <c r="Q57" s="538">
        <v>95.5</v>
      </c>
      <c r="R57" s="538">
        <v>111.8</v>
      </c>
      <c r="S57" s="538">
        <v>127.9</v>
      </c>
      <c r="T57" s="538">
        <v>143.9</v>
      </c>
      <c r="U57" s="538">
        <v>155.6</v>
      </c>
      <c r="V57" s="538">
        <v>145.5</v>
      </c>
      <c r="W57" s="538">
        <v>159.69999999999999</v>
      </c>
      <c r="X57" s="538">
        <v>169.6</v>
      </c>
      <c r="Y57" s="538">
        <v>153.4</v>
      </c>
      <c r="Z57" s="497">
        <v>157</v>
      </c>
      <c r="AA57" s="497">
        <v>168.7</v>
      </c>
      <c r="AB57" s="497">
        <v>180.3</v>
      </c>
      <c r="AC57" s="497">
        <v>127.9</v>
      </c>
      <c r="AD57" s="497">
        <v>109.8</v>
      </c>
      <c r="AE57" s="497" t="s">
        <v>18</v>
      </c>
      <c r="AF57" s="497">
        <v>0.6</v>
      </c>
      <c r="AG57" s="497">
        <v>22.4</v>
      </c>
      <c r="AH57" s="497">
        <v>68</v>
      </c>
      <c r="AL57" s="126" t="s">
        <v>51</v>
      </c>
      <c r="AM57" s="126"/>
      <c r="AN57" s="125">
        <v>151779</v>
      </c>
      <c r="AO57" s="125">
        <v>146837.62937000001</v>
      </c>
      <c r="AP57" s="125">
        <v>135521.98691999997</v>
      </c>
      <c r="AQ57" s="125">
        <v>124718.37662000002</v>
      </c>
      <c r="AR57" s="125">
        <v>113688</v>
      </c>
      <c r="AS57" s="125">
        <v>102585.84970000001</v>
      </c>
      <c r="AT57" s="125">
        <v>91252</v>
      </c>
      <c r="AU57" s="125">
        <v>79872.933540000013</v>
      </c>
      <c r="AV57" s="125" t="s">
        <v>293</v>
      </c>
      <c r="AW57" s="125">
        <v>56306</v>
      </c>
      <c r="AX57" s="125">
        <v>48071</v>
      </c>
      <c r="AY57" s="125">
        <v>36367</v>
      </c>
      <c r="AZ57" s="125">
        <v>25953</v>
      </c>
      <c r="BA57" s="125">
        <v>17018</v>
      </c>
      <c r="BB57" s="125">
        <v>8209</v>
      </c>
      <c r="BC57" s="125">
        <v>4039</v>
      </c>
      <c r="BD57" s="125">
        <v>1845</v>
      </c>
      <c r="BE57" s="125">
        <v>1160</v>
      </c>
      <c r="BF57" s="125">
        <v>1152</v>
      </c>
      <c r="BG57" s="125">
        <v>1199</v>
      </c>
      <c r="BH57" s="125">
        <v>1578</v>
      </c>
      <c r="BI57" s="125">
        <v>1645</v>
      </c>
      <c r="BJ57" s="125">
        <v>2170</v>
      </c>
      <c r="BK57" s="125">
        <v>5783</v>
      </c>
    </row>
    <row r="58" spans="2:63" s="92" customFormat="1" ht="14.25" x14ac:dyDescent="0.2">
      <c r="B58" s="122" t="s">
        <v>551</v>
      </c>
      <c r="C58" s="883">
        <v>486.2</v>
      </c>
      <c r="D58" s="1039">
        <v>501.8</v>
      </c>
      <c r="E58" s="736">
        <v>479.9</v>
      </c>
      <c r="F58" s="538">
        <v>485.1</v>
      </c>
      <c r="G58" s="538">
        <v>522.79999999999995</v>
      </c>
      <c r="H58" s="538">
        <v>595.5</v>
      </c>
      <c r="I58" s="538">
        <v>570</v>
      </c>
      <c r="J58" s="538">
        <v>578.9</v>
      </c>
      <c r="K58" s="538">
        <v>523.29999999999995</v>
      </c>
      <c r="L58" s="538">
        <v>537.4</v>
      </c>
      <c r="M58" s="736">
        <v>476.6</v>
      </c>
      <c r="N58" s="538">
        <v>483.5</v>
      </c>
      <c r="O58" s="538">
        <v>448.4</v>
      </c>
      <c r="P58" s="538">
        <v>456.3</v>
      </c>
      <c r="Q58" s="538">
        <v>527.29999999999995</v>
      </c>
      <c r="R58" s="538">
        <v>529.1</v>
      </c>
      <c r="S58" s="538">
        <v>609.29999999999995</v>
      </c>
      <c r="T58" s="538">
        <v>624.6</v>
      </c>
      <c r="U58" s="538">
        <v>682.6</v>
      </c>
      <c r="V58" s="538">
        <v>684.3</v>
      </c>
      <c r="W58" s="538">
        <v>693.6</v>
      </c>
      <c r="X58" s="538">
        <v>712.1</v>
      </c>
      <c r="Y58" s="538">
        <v>657.4</v>
      </c>
      <c r="Z58" s="497">
        <v>657.1</v>
      </c>
      <c r="AA58" s="497">
        <v>608.1</v>
      </c>
      <c r="AB58" s="497">
        <v>623.70000000000005</v>
      </c>
      <c r="AC58" s="497">
        <v>587.20000000000005</v>
      </c>
      <c r="AD58" s="497">
        <v>591.5</v>
      </c>
      <c r="AE58" s="497">
        <v>575.70000000000005</v>
      </c>
      <c r="AF58" s="497">
        <v>542.1</v>
      </c>
      <c r="AG58" s="497">
        <v>603.6</v>
      </c>
      <c r="AH58" s="497">
        <v>687.8</v>
      </c>
      <c r="AL58" s="122" t="s">
        <v>52</v>
      </c>
      <c r="AM58" s="122"/>
      <c r="AN58" s="125">
        <v>616274</v>
      </c>
      <c r="AO58" s="125">
        <v>616214.65526000015</v>
      </c>
      <c r="AP58" s="125">
        <v>616274.09307000006</v>
      </c>
      <c r="AQ58" s="125">
        <v>616274.09323000011</v>
      </c>
      <c r="AR58" s="125">
        <v>592923</v>
      </c>
      <c r="AS58" s="125">
        <v>592923.49248000002</v>
      </c>
      <c r="AT58" s="125">
        <v>592923</v>
      </c>
      <c r="AU58" s="125">
        <v>566885.69657000003</v>
      </c>
      <c r="AV58" s="125">
        <v>687775</v>
      </c>
      <c r="AW58" s="125">
        <v>649647</v>
      </c>
      <c r="AX58" s="125">
        <v>543641</v>
      </c>
      <c r="AY58" s="125">
        <v>529084</v>
      </c>
      <c r="AZ58" s="125">
        <v>603621</v>
      </c>
      <c r="BA58" s="125">
        <v>607156</v>
      </c>
      <c r="BB58" s="125">
        <v>602623</v>
      </c>
      <c r="BC58" s="125">
        <v>593495</v>
      </c>
      <c r="BD58" s="125">
        <v>525571</v>
      </c>
      <c r="BE58" s="125">
        <v>524447</v>
      </c>
      <c r="BF58" s="125">
        <v>562863</v>
      </c>
      <c r="BG58" s="125">
        <v>548698</v>
      </c>
      <c r="BH58" s="125">
        <v>558547</v>
      </c>
      <c r="BI58" s="125">
        <v>560788</v>
      </c>
      <c r="BJ58" s="125">
        <v>572574</v>
      </c>
      <c r="BK58" s="125">
        <v>557361</v>
      </c>
    </row>
    <row r="59" spans="2:63" s="92" customFormat="1" ht="14.25" x14ac:dyDescent="0.2">
      <c r="B59" s="122" t="s">
        <v>552</v>
      </c>
      <c r="C59" s="883">
        <v>13.2</v>
      </c>
      <c r="D59" s="1039">
        <v>13.9</v>
      </c>
      <c r="E59" s="736">
        <v>14</v>
      </c>
      <c r="F59" s="538">
        <v>15</v>
      </c>
      <c r="G59" s="538">
        <v>15.8</v>
      </c>
      <c r="H59" s="538">
        <v>3.5</v>
      </c>
      <c r="I59" s="538">
        <v>3.5</v>
      </c>
      <c r="J59" s="538">
        <v>3.6</v>
      </c>
      <c r="K59" s="538">
        <v>3.9</v>
      </c>
      <c r="L59" s="538">
        <v>0.5</v>
      </c>
      <c r="M59" s="736">
        <v>0.5</v>
      </c>
      <c r="N59" s="538">
        <v>0.5</v>
      </c>
      <c r="O59" s="538">
        <v>0.6</v>
      </c>
      <c r="P59" s="538">
        <v>1</v>
      </c>
      <c r="Q59" s="538">
        <v>7.4</v>
      </c>
      <c r="R59" s="538">
        <v>7</v>
      </c>
      <c r="S59" s="538">
        <v>6.7</v>
      </c>
      <c r="T59" s="538">
        <v>5.9</v>
      </c>
      <c r="U59" s="538">
        <v>5.8</v>
      </c>
      <c r="V59" s="538">
        <v>5.7</v>
      </c>
      <c r="W59" s="538">
        <v>5.4</v>
      </c>
      <c r="X59" s="538">
        <v>5.4</v>
      </c>
      <c r="Y59" s="538">
        <v>4.2</v>
      </c>
      <c r="Z59" s="497">
        <v>5.4</v>
      </c>
      <c r="AA59" s="497">
        <v>4.5</v>
      </c>
      <c r="AB59" s="497">
        <v>19.2</v>
      </c>
      <c r="AC59" s="497">
        <v>19.2</v>
      </c>
      <c r="AD59" s="497">
        <v>20.5</v>
      </c>
      <c r="AE59" s="497">
        <v>22.5</v>
      </c>
      <c r="AF59" s="497">
        <v>26.4</v>
      </c>
      <c r="AG59" s="497">
        <v>29.4</v>
      </c>
      <c r="AH59" s="497">
        <v>8.4</v>
      </c>
      <c r="AL59" s="122" t="s">
        <v>53</v>
      </c>
      <c r="AM59" s="122"/>
      <c r="AN59" s="125">
        <v>85</v>
      </c>
      <c r="AO59" s="125">
        <v>85</v>
      </c>
      <c r="AP59" s="125">
        <v>85</v>
      </c>
      <c r="AQ59" s="125">
        <v>85</v>
      </c>
      <c r="AR59" s="125">
        <v>22854</v>
      </c>
      <c r="AS59" s="125">
        <v>8491.8284299999996</v>
      </c>
      <c r="AT59" s="125">
        <v>9307</v>
      </c>
      <c r="AU59" s="125">
        <v>8415.8284299999996</v>
      </c>
      <c r="AV59" s="125" t="s">
        <v>294</v>
      </c>
      <c r="AW59" s="125">
        <v>8416</v>
      </c>
      <c r="AX59" s="125">
        <v>23220</v>
      </c>
      <c r="AY59" s="125">
        <v>24197</v>
      </c>
      <c r="AZ59" s="125">
        <v>28886</v>
      </c>
      <c r="BA59" s="125">
        <v>28443</v>
      </c>
      <c r="BB59" s="125">
        <v>28502</v>
      </c>
      <c r="BC59" s="125">
        <v>28067</v>
      </c>
      <c r="BD59" s="125">
        <v>26420</v>
      </c>
      <c r="BE59" s="125">
        <v>25974</v>
      </c>
      <c r="BF59" s="125">
        <v>24079</v>
      </c>
      <c r="BG59" s="125">
        <v>24375</v>
      </c>
      <c r="BH59" s="125">
        <v>22446</v>
      </c>
      <c r="BI59" s="125">
        <v>22235</v>
      </c>
      <c r="BJ59" s="125">
        <v>22954</v>
      </c>
      <c r="BK59" s="125">
        <v>22188</v>
      </c>
    </row>
    <row r="60" spans="2:63" s="92" customFormat="1" ht="14.25" x14ac:dyDescent="0.2">
      <c r="B60" s="122" t="s">
        <v>563</v>
      </c>
      <c r="C60" s="883">
        <v>80.8</v>
      </c>
      <c r="D60" s="1039">
        <v>78.3</v>
      </c>
      <c r="E60" s="736">
        <v>78.900000000000006</v>
      </c>
      <c r="F60" s="538">
        <v>82</v>
      </c>
      <c r="G60" s="538">
        <v>84.2</v>
      </c>
      <c r="H60" s="538">
        <v>86.4</v>
      </c>
      <c r="I60" s="538">
        <v>86.8</v>
      </c>
      <c r="J60" s="538">
        <v>93</v>
      </c>
      <c r="K60" s="538">
        <v>91.9</v>
      </c>
      <c r="L60" s="538">
        <v>90.2</v>
      </c>
      <c r="M60" s="736">
        <v>95.4</v>
      </c>
      <c r="N60" s="538">
        <v>94.5</v>
      </c>
      <c r="O60" s="538">
        <v>95.8</v>
      </c>
      <c r="P60" s="538">
        <v>90.8</v>
      </c>
      <c r="Q60" s="538">
        <v>93.8</v>
      </c>
      <c r="R60" s="538">
        <v>93.3</v>
      </c>
      <c r="S60" s="538">
        <v>91.6</v>
      </c>
      <c r="T60" s="538">
        <v>89.4</v>
      </c>
      <c r="U60" s="538">
        <v>90</v>
      </c>
      <c r="V60" s="538">
        <v>90.7</v>
      </c>
      <c r="W60" s="538">
        <v>85.5</v>
      </c>
      <c r="X60" s="538">
        <v>87.1</v>
      </c>
      <c r="Y60" s="538">
        <v>87.2</v>
      </c>
      <c r="Z60" s="497">
        <v>92.3</v>
      </c>
      <c r="AA60" s="497">
        <v>89.9</v>
      </c>
      <c r="AB60" s="497">
        <v>89.6</v>
      </c>
      <c r="AC60" s="497">
        <v>88.3</v>
      </c>
      <c r="AD60" s="497">
        <v>88.5</v>
      </c>
      <c r="AE60" s="497">
        <v>107.4</v>
      </c>
      <c r="AF60" s="497">
        <v>106.7</v>
      </c>
      <c r="AG60" s="497">
        <v>118.3</v>
      </c>
      <c r="AH60" s="497">
        <v>2.2999999999999998</v>
      </c>
      <c r="AL60" s="123" t="s">
        <v>183</v>
      </c>
      <c r="AM60" s="122"/>
      <c r="AN60" s="125">
        <v>0</v>
      </c>
      <c r="AO60" s="125">
        <v>0</v>
      </c>
      <c r="AP60" s="125">
        <v>0</v>
      </c>
      <c r="AQ60" s="125">
        <v>0</v>
      </c>
      <c r="AR60" s="125">
        <v>0</v>
      </c>
      <c r="AS60" s="125">
        <v>0</v>
      </c>
      <c r="AT60" s="125">
        <v>0</v>
      </c>
      <c r="AU60" s="125">
        <v>0</v>
      </c>
      <c r="AV60" s="125" t="s">
        <v>18</v>
      </c>
      <c r="AW60" s="125">
        <v>0</v>
      </c>
      <c r="AX60" s="125">
        <v>146518</v>
      </c>
      <c r="AY60" s="125">
        <v>148994</v>
      </c>
      <c r="AZ60" s="125">
        <v>155198</v>
      </c>
      <c r="BA60" s="125" t="s">
        <v>18</v>
      </c>
      <c r="BB60" s="125" t="s">
        <v>18</v>
      </c>
      <c r="BC60" s="125">
        <v>0</v>
      </c>
      <c r="BD60" s="125">
        <v>1042</v>
      </c>
      <c r="BE60" s="125">
        <v>901</v>
      </c>
      <c r="BF60" s="125">
        <v>0</v>
      </c>
      <c r="BG60" s="125">
        <v>0</v>
      </c>
      <c r="BH60" s="125">
        <v>0</v>
      </c>
      <c r="BJ60" s="92">
        <v>1431</v>
      </c>
      <c r="BK60" s="125">
        <v>89</v>
      </c>
    </row>
    <row r="61" spans="2:63" s="92" customFormat="1" ht="14.25" x14ac:dyDescent="0.2">
      <c r="B61" s="122" t="s">
        <v>554</v>
      </c>
      <c r="C61" s="883">
        <v>0.1</v>
      </c>
      <c r="D61" s="1039">
        <v>0.2</v>
      </c>
      <c r="E61" s="736">
        <v>0.2</v>
      </c>
      <c r="F61" s="538">
        <v>0.2</v>
      </c>
      <c r="G61" s="538">
        <v>0.30000000000000004</v>
      </c>
      <c r="H61" s="780"/>
      <c r="I61" s="780"/>
      <c r="J61" s="780"/>
      <c r="K61" s="538"/>
      <c r="L61" s="538">
        <v>0.1</v>
      </c>
      <c r="M61" s="736">
        <v>0</v>
      </c>
      <c r="N61" s="538"/>
      <c r="O61" s="538"/>
      <c r="P61" s="538"/>
      <c r="Q61" s="538"/>
      <c r="R61" s="538"/>
      <c r="S61" s="538"/>
      <c r="T61" s="538"/>
      <c r="U61" s="538"/>
      <c r="V61" s="538"/>
      <c r="W61" s="538">
        <v>0.1</v>
      </c>
      <c r="X61" s="538">
        <v>0.1</v>
      </c>
      <c r="Y61" s="538">
        <v>1.3</v>
      </c>
      <c r="Z61" s="497" t="s">
        <v>18</v>
      </c>
      <c r="AA61" s="497">
        <v>0.9</v>
      </c>
      <c r="AB61" s="497">
        <v>0.6</v>
      </c>
      <c r="AC61" s="497">
        <v>0.3</v>
      </c>
      <c r="AD61" s="497">
        <v>1.8</v>
      </c>
      <c r="AE61" s="497">
        <v>0.3</v>
      </c>
      <c r="AF61" s="497">
        <v>1</v>
      </c>
      <c r="AG61" s="497" t="s">
        <v>18</v>
      </c>
      <c r="AH61" s="497" t="s">
        <v>18</v>
      </c>
      <c r="AL61" s="122" t="s">
        <v>54</v>
      </c>
      <c r="AM61" s="122"/>
      <c r="AN61" s="125">
        <v>3041</v>
      </c>
      <c r="AO61" s="125">
        <v>2953.3477600000001</v>
      </c>
      <c r="AP61" s="125">
        <v>2848.2000899999998</v>
      </c>
      <c r="AQ61" s="125">
        <v>2766.16743</v>
      </c>
      <c r="AR61" s="125">
        <v>2577</v>
      </c>
      <c r="AS61" s="125">
        <v>2518.9362000000001</v>
      </c>
      <c r="AT61" s="125">
        <v>2465</v>
      </c>
      <c r="AU61" s="125">
        <v>2419.0591600000002</v>
      </c>
      <c r="AV61" s="125" t="s">
        <v>295</v>
      </c>
      <c r="AW61" s="125">
        <v>1782</v>
      </c>
      <c r="AX61" s="125">
        <v>116012</v>
      </c>
      <c r="AY61" s="125">
        <v>115834</v>
      </c>
      <c r="AZ61" s="125">
        <v>118353</v>
      </c>
      <c r="BA61" s="125">
        <v>115104</v>
      </c>
      <c r="BB61" s="125">
        <v>100788</v>
      </c>
      <c r="BC61" s="125">
        <v>105116</v>
      </c>
      <c r="BD61" s="125">
        <v>106675</v>
      </c>
      <c r="BE61" s="125">
        <v>101610</v>
      </c>
      <c r="BF61" s="125">
        <v>105359</v>
      </c>
      <c r="BG61" s="125">
        <v>108921</v>
      </c>
      <c r="BH61" s="125">
        <v>107418</v>
      </c>
      <c r="BI61" s="125">
        <v>107298</v>
      </c>
      <c r="BJ61" s="125">
        <v>100243</v>
      </c>
      <c r="BK61" s="125">
        <v>99434</v>
      </c>
    </row>
    <row r="62" spans="2:63" s="92" customFormat="1" ht="14.25" x14ac:dyDescent="0.2">
      <c r="B62" s="688" t="s">
        <v>55</v>
      </c>
      <c r="C62" s="781">
        <v>2128.3000000000002</v>
      </c>
      <c r="D62" s="781">
        <v>2201.8000000000002</v>
      </c>
      <c r="E62" s="781">
        <v>2288.1999999999998</v>
      </c>
      <c r="F62" s="781">
        <v>2378.6999999999998</v>
      </c>
      <c r="G62" s="781">
        <v>2558</v>
      </c>
      <c r="H62" s="781">
        <v>2701.7</v>
      </c>
      <c r="I62" s="781">
        <v>2770.7000000000003</v>
      </c>
      <c r="J62" s="781">
        <v>2784.2</v>
      </c>
      <c r="K62" s="622">
        <v>2576.1999999999998</v>
      </c>
      <c r="L62" s="622">
        <v>2529.3999999999996</v>
      </c>
      <c r="M62" s="738">
        <f>SUM(M55:M61)</f>
        <v>2550.9</v>
      </c>
      <c r="N62" s="622">
        <f>SUM(N55:N61)</f>
        <v>2344.6000000000004</v>
      </c>
      <c r="O62" s="622">
        <f>SUM(O55:O61)</f>
        <v>2461.9</v>
      </c>
      <c r="P62" s="622">
        <f>SUM(P55:P61)</f>
        <v>2534.6000000000004</v>
      </c>
      <c r="Q62" s="622">
        <v>2725.8</v>
      </c>
      <c r="R62" s="622" t="s">
        <v>760</v>
      </c>
      <c r="S62" s="622">
        <v>2924.7</v>
      </c>
      <c r="T62" s="622" t="s">
        <v>742</v>
      </c>
      <c r="U62" s="622">
        <v>2982.3</v>
      </c>
      <c r="V62" s="622" t="s">
        <v>691</v>
      </c>
      <c r="W62" s="622" t="s">
        <v>672</v>
      </c>
      <c r="X62" s="622">
        <v>3284.1</v>
      </c>
      <c r="Y62" s="622" t="s">
        <v>701</v>
      </c>
      <c r="Z62" s="500">
        <v>3115.9</v>
      </c>
      <c r="AA62" s="500" t="s">
        <v>619</v>
      </c>
      <c r="AB62" s="500">
        <v>2624.5</v>
      </c>
      <c r="AC62" s="500">
        <f>SUM(AC55:AC61)</f>
        <v>2614.9000000000005</v>
      </c>
      <c r="AD62" s="500">
        <v>1969.1</v>
      </c>
      <c r="AE62" s="500">
        <v>2110.9</v>
      </c>
      <c r="AF62" s="500">
        <v>2092.6</v>
      </c>
      <c r="AG62" s="500">
        <v>1586.1</v>
      </c>
      <c r="AH62" s="500">
        <v>1165.4000000000001</v>
      </c>
      <c r="AL62" s="91" t="s">
        <v>55</v>
      </c>
      <c r="AM62" s="91"/>
      <c r="AN62" s="267">
        <v>1383172</v>
      </c>
      <c r="AO62" s="267">
        <v>1336850.3873400001</v>
      </c>
      <c r="AP62" s="267">
        <v>1293213.4376265649</v>
      </c>
      <c r="AQ62" s="267">
        <v>1226143.9717399999</v>
      </c>
      <c r="AR62" s="267">
        <v>1166736</v>
      </c>
      <c r="AS62" s="267">
        <v>1085967.9818000002</v>
      </c>
      <c r="AT62" s="267">
        <v>1022286</v>
      </c>
      <c r="AU62" s="267">
        <v>1049389.6234800001</v>
      </c>
      <c r="AV62" s="267">
        <v>1165414</v>
      </c>
      <c r="AW62" s="267">
        <f>SUM(AW55:AW61)</f>
        <v>1160967</v>
      </c>
      <c r="AX62" s="267">
        <v>1682148</v>
      </c>
      <c r="AY62" s="267">
        <v>1530172</v>
      </c>
      <c r="AZ62" s="267">
        <f>SUM(AZ55:AZ61)</f>
        <v>1586088</v>
      </c>
      <c r="BA62" s="267">
        <v>1536114</v>
      </c>
      <c r="BB62" s="267">
        <v>1566598</v>
      </c>
      <c r="BC62" s="267">
        <v>1649774</v>
      </c>
      <c r="BD62" s="267">
        <f>SUM(BD55:BD61)</f>
        <v>2076081</v>
      </c>
      <c r="BE62" s="267">
        <v>1983629</v>
      </c>
      <c r="BF62" s="267">
        <f>SUM(BF55:BF61)</f>
        <v>1958311</v>
      </c>
      <c r="BG62" s="267">
        <f>SUM(BG55:BG61)</f>
        <v>1889291</v>
      </c>
      <c r="BH62" s="267">
        <v>2093673</v>
      </c>
      <c r="BI62" s="267">
        <f>SUM(BI55:BI61)</f>
        <v>2039748</v>
      </c>
      <c r="BJ62" s="267">
        <f>SUM(BJ55:BJ61)</f>
        <v>1999997</v>
      </c>
      <c r="BK62" s="267">
        <f>SUM(BK55:BK61)</f>
        <v>1908013</v>
      </c>
    </row>
    <row r="63" spans="2:63" x14ac:dyDescent="0.25">
      <c r="B63" s="11"/>
      <c r="C63" s="776"/>
      <c r="D63" s="776"/>
      <c r="E63" s="776"/>
      <c r="F63" s="776"/>
      <c r="G63" s="776"/>
      <c r="H63" s="776"/>
      <c r="I63" s="776"/>
      <c r="J63" s="776"/>
      <c r="K63" s="178"/>
      <c r="L63" s="178"/>
      <c r="M63" s="739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89"/>
      <c r="AA63" s="89"/>
      <c r="AB63" s="89"/>
      <c r="AC63" s="89"/>
      <c r="AD63" s="89"/>
      <c r="AE63" s="89"/>
      <c r="AF63" s="89"/>
      <c r="AG63" s="89"/>
      <c r="AH63" s="89"/>
      <c r="AN63" s="268"/>
      <c r="AO63" s="268"/>
      <c r="AP63" s="268"/>
      <c r="AQ63" s="268"/>
      <c r="AR63" s="268"/>
      <c r="AS63" s="268"/>
      <c r="AT63" s="268"/>
      <c r="AU63" s="268"/>
      <c r="AV63" s="268"/>
      <c r="AW63" s="268"/>
      <c r="AX63" s="268"/>
      <c r="AY63" s="269"/>
      <c r="AZ63" s="269"/>
      <c r="BA63" s="269"/>
      <c r="BB63" s="269"/>
      <c r="BC63" s="269"/>
      <c r="BD63" s="269"/>
      <c r="BE63" s="269"/>
      <c r="BF63" s="269"/>
      <c r="BG63" s="269"/>
      <c r="BH63" s="269"/>
      <c r="BI63" s="269"/>
      <c r="BJ63" s="269"/>
      <c r="BK63" s="269"/>
    </row>
    <row r="64" spans="2:63" s="92" customFormat="1" ht="14.25" x14ac:dyDescent="0.2">
      <c r="B64" s="91" t="s">
        <v>56</v>
      </c>
      <c r="C64" s="775"/>
      <c r="D64" s="775"/>
      <c r="E64" s="775"/>
      <c r="F64" s="775"/>
      <c r="G64" s="538"/>
      <c r="H64" s="775"/>
      <c r="I64" s="775"/>
      <c r="J64" s="775"/>
      <c r="K64" s="178"/>
      <c r="L64" s="178"/>
      <c r="M64" s="739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89"/>
      <c r="AA64" s="89"/>
      <c r="AB64" s="89"/>
      <c r="AC64" s="89"/>
      <c r="AD64" s="89"/>
      <c r="AE64" s="89"/>
      <c r="AF64" s="89"/>
      <c r="AG64" s="89"/>
      <c r="AH64" s="89"/>
      <c r="AL64" s="91" t="s">
        <v>56</v>
      </c>
      <c r="AM64" s="91"/>
      <c r="AN64" s="274"/>
      <c r="AO64" s="274"/>
      <c r="AP64" s="274"/>
      <c r="AQ64" s="274"/>
      <c r="AR64" s="274"/>
      <c r="AS64" s="274"/>
      <c r="AT64" s="274"/>
      <c r="AU64" s="274"/>
      <c r="AV64" s="274"/>
      <c r="AW64" s="274"/>
      <c r="AX64" s="274"/>
      <c r="AY64" s="269"/>
      <c r="AZ64" s="269"/>
      <c r="BA64" s="269"/>
      <c r="BB64" s="269"/>
      <c r="BC64" s="269"/>
      <c r="BD64" s="269"/>
      <c r="BE64" s="269"/>
      <c r="BF64" s="269"/>
      <c r="BG64" s="269"/>
      <c r="BH64" s="269"/>
      <c r="BI64" s="269"/>
      <c r="BJ64" s="269"/>
      <c r="BK64" s="269"/>
    </row>
    <row r="65" spans="1:63" s="92" customFormat="1" ht="14.25" x14ac:dyDescent="0.2">
      <c r="B65" s="124" t="s">
        <v>549</v>
      </c>
      <c r="C65" s="883">
        <v>1202.5</v>
      </c>
      <c r="D65" s="1039">
        <v>1167.5999999999999</v>
      </c>
      <c r="E65" s="736">
        <v>1103.8</v>
      </c>
      <c r="F65" s="538">
        <v>1041.0999999999999</v>
      </c>
      <c r="G65" s="538">
        <v>917.9</v>
      </c>
      <c r="H65" s="538">
        <v>777.8</v>
      </c>
      <c r="I65" s="538">
        <v>799.8</v>
      </c>
      <c r="J65" s="538">
        <v>804.09999999999991</v>
      </c>
      <c r="K65" s="538">
        <v>724.2</v>
      </c>
      <c r="L65" s="538">
        <v>782.7</v>
      </c>
      <c r="M65" s="736">
        <v>741.2</v>
      </c>
      <c r="N65" s="538">
        <v>660.7</v>
      </c>
      <c r="O65" s="538">
        <v>686.5</v>
      </c>
      <c r="P65" s="538">
        <v>641.70000000000005</v>
      </c>
      <c r="Q65" s="538">
        <v>629.70000000000005</v>
      </c>
      <c r="R65" s="538">
        <v>473.9</v>
      </c>
      <c r="S65" s="538">
        <v>616.9</v>
      </c>
      <c r="T65" s="538">
        <v>634.9</v>
      </c>
      <c r="U65" s="538">
        <v>484.4</v>
      </c>
      <c r="V65" s="538">
        <v>478.5</v>
      </c>
      <c r="W65" s="538">
        <v>472.2</v>
      </c>
      <c r="X65" s="538">
        <v>410</v>
      </c>
      <c r="Y65" s="538">
        <v>431.7</v>
      </c>
      <c r="Z65" s="497">
        <v>421.3</v>
      </c>
      <c r="AA65" s="497">
        <v>379.5</v>
      </c>
      <c r="AB65" s="497">
        <v>379.1</v>
      </c>
      <c r="AC65" s="497">
        <v>377.6</v>
      </c>
      <c r="AD65" s="497">
        <v>270.5</v>
      </c>
      <c r="AE65" s="497">
        <v>297.7</v>
      </c>
      <c r="AF65" s="497">
        <v>376</v>
      </c>
      <c r="AG65" s="497">
        <v>319</v>
      </c>
      <c r="AH65" s="497">
        <v>219.9</v>
      </c>
      <c r="AL65" s="124" t="s">
        <v>57</v>
      </c>
      <c r="AM65" s="124"/>
      <c r="AN65" s="125">
        <v>96202</v>
      </c>
      <c r="AO65" s="125">
        <v>67328.171229999993</v>
      </c>
      <c r="AP65" s="125">
        <v>68949.243929999997</v>
      </c>
      <c r="AQ65" s="125">
        <v>98647.091640000013</v>
      </c>
      <c r="AR65" s="125">
        <v>73217</v>
      </c>
      <c r="AS65" s="125">
        <v>64783.792199999996</v>
      </c>
      <c r="AT65" s="125">
        <v>64502</v>
      </c>
      <c r="AU65" s="125">
        <v>76337.043260000006</v>
      </c>
      <c r="AV65" s="125" t="s">
        <v>296</v>
      </c>
      <c r="AW65" s="125">
        <v>98705</v>
      </c>
      <c r="AX65" s="125">
        <v>142208</v>
      </c>
      <c r="AY65" s="125">
        <v>279640</v>
      </c>
      <c r="AZ65" s="125">
        <v>253592</v>
      </c>
      <c r="BA65" s="125">
        <v>299292</v>
      </c>
      <c r="BB65" s="125">
        <v>269768</v>
      </c>
      <c r="BC65" s="125">
        <v>194783</v>
      </c>
      <c r="BD65" s="125">
        <v>197803</v>
      </c>
      <c r="BE65" s="125">
        <v>235710</v>
      </c>
      <c r="BF65" s="125">
        <v>207723</v>
      </c>
      <c r="BG65" s="125">
        <v>215572</v>
      </c>
      <c r="BH65" s="125">
        <v>249701</v>
      </c>
      <c r="BI65" s="125">
        <v>244166</v>
      </c>
      <c r="BJ65" s="125">
        <v>248287</v>
      </c>
      <c r="BK65" s="125">
        <v>248540</v>
      </c>
    </row>
    <row r="66" spans="1:63" s="92" customFormat="1" ht="15" customHeight="1" x14ac:dyDescent="0.2">
      <c r="B66" s="124" t="s">
        <v>553</v>
      </c>
      <c r="C66" s="883">
        <v>1210.5999999999999</v>
      </c>
      <c r="D66" s="1039">
        <v>1202.0999999999999</v>
      </c>
      <c r="E66" s="736">
        <v>1197</v>
      </c>
      <c r="F66" s="538">
        <v>1220</v>
      </c>
      <c r="G66" s="538">
        <v>1180.8</v>
      </c>
      <c r="H66" s="538">
        <v>1070.7</v>
      </c>
      <c r="I66" s="538">
        <v>894.6</v>
      </c>
      <c r="J66" s="538">
        <v>844.4</v>
      </c>
      <c r="K66" s="538">
        <v>958.6</v>
      </c>
      <c r="L66" s="538">
        <v>798.2</v>
      </c>
      <c r="M66" s="736">
        <v>775.2</v>
      </c>
      <c r="N66" s="538">
        <v>803.8</v>
      </c>
      <c r="O66" s="538">
        <v>693.6</v>
      </c>
      <c r="P66" s="538">
        <v>679.4</v>
      </c>
      <c r="Q66" s="538">
        <v>588.20000000000005</v>
      </c>
      <c r="R66" s="538">
        <v>639</v>
      </c>
      <c r="S66" s="538">
        <v>392.2</v>
      </c>
      <c r="T66" s="538">
        <v>357.4</v>
      </c>
      <c r="U66" s="538">
        <v>360.5</v>
      </c>
      <c r="V66" s="538">
        <v>347.5</v>
      </c>
      <c r="W66" s="538">
        <v>306.7</v>
      </c>
      <c r="X66" s="538">
        <v>355</v>
      </c>
      <c r="Y66" s="538">
        <v>427.5</v>
      </c>
      <c r="Z66" s="497">
        <v>412.2</v>
      </c>
      <c r="AA66" s="497">
        <v>378.4</v>
      </c>
      <c r="AB66" s="497">
        <v>380.5</v>
      </c>
      <c r="AC66" s="497">
        <v>446</v>
      </c>
      <c r="AD66" s="497">
        <v>499.4</v>
      </c>
      <c r="AE66" s="497">
        <v>445.9</v>
      </c>
      <c r="AF66" s="497">
        <v>376</v>
      </c>
      <c r="AG66" s="497">
        <v>380.7</v>
      </c>
      <c r="AH66" s="497">
        <v>248.1</v>
      </c>
      <c r="AL66" s="124" t="s">
        <v>58</v>
      </c>
      <c r="AM66" s="124"/>
      <c r="AN66" s="125">
        <v>118668</v>
      </c>
      <c r="AO66" s="125">
        <v>123180.83870000001</v>
      </c>
      <c r="AP66" s="125">
        <v>127884.12599521199</v>
      </c>
      <c r="AQ66" s="125">
        <v>122631.10810000006</v>
      </c>
      <c r="AR66" s="125">
        <v>115790</v>
      </c>
      <c r="AS66" s="125">
        <v>124631.39553999998</v>
      </c>
      <c r="AT66" s="125">
        <v>131558</v>
      </c>
      <c r="AU66" s="125">
        <v>128291.37931999999</v>
      </c>
      <c r="AV66" s="125" t="s">
        <v>297</v>
      </c>
      <c r="AW66" s="125">
        <v>93645</v>
      </c>
      <c r="AX66" s="125">
        <v>86264</v>
      </c>
      <c r="AY66" s="125">
        <v>73983</v>
      </c>
      <c r="AZ66" s="125">
        <v>65416</v>
      </c>
      <c r="BA66" s="125">
        <v>58700</v>
      </c>
      <c r="BB66" s="125">
        <v>70409</v>
      </c>
      <c r="BC66" s="125">
        <v>67115</v>
      </c>
      <c r="BD66" s="125">
        <v>59567</v>
      </c>
      <c r="BE66" s="125">
        <v>58979</v>
      </c>
      <c r="BF66" s="125">
        <v>49300</v>
      </c>
      <c r="BG66" s="125">
        <v>49488</v>
      </c>
      <c r="BH66" s="125">
        <v>48040</v>
      </c>
      <c r="BI66" s="125">
        <v>43390</v>
      </c>
      <c r="BJ66" s="125">
        <v>32640</v>
      </c>
      <c r="BK66" s="125">
        <v>27659</v>
      </c>
    </row>
    <row r="67" spans="1:63" s="92" customFormat="1" ht="15.75" customHeight="1" x14ac:dyDescent="0.2">
      <c r="B67" s="124" t="s">
        <v>550</v>
      </c>
      <c r="C67" s="883">
        <v>160.4</v>
      </c>
      <c r="D67" s="1039">
        <v>138.6</v>
      </c>
      <c r="E67" s="736">
        <v>151.1</v>
      </c>
      <c r="F67" s="538">
        <v>142.9</v>
      </c>
      <c r="G67" s="538">
        <v>135.6</v>
      </c>
      <c r="H67" s="538">
        <v>131.6</v>
      </c>
      <c r="I67" s="538">
        <v>154.5</v>
      </c>
      <c r="J67" s="538">
        <v>141.30000000000001</v>
      </c>
      <c r="K67" s="538">
        <v>170.9</v>
      </c>
      <c r="L67" s="538">
        <v>169.3</v>
      </c>
      <c r="M67" s="736">
        <v>116.8</v>
      </c>
      <c r="N67" s="538">
        <v>143</v>
      </c>
      <c r="O67" s="538">
        <v>98.6</v>
      </c>
      <c r="P67" s="538">
        <v>150.9</v>
      </c>
      <c r="Q67" s="538">
        <v>179.5</v>
      </c>
      <c r="R67" s="538">
        <v>221.4</v>
      </c>
      <c r="S67" s="538">
        <v>99.7</v>
      </c>
      <c r="T67" s="538">
        <v>196.3</v>
      </c>
      <c r="U67" s="538">
        <v>135.1</v>
      </c>
      <c r="V67" s="538">
        <v>133.5</v>
      </c>
      <c r="W67" s="538">
        <v>187.6</v>
      </c>
      <c r="X67" s="538">
        <v>144</v>
      </c>
      <c r="Y67" s="538">
        <v>96.3</v>
      </c>
      <c r="Z67" s="497">
        <v>181.5</v>
      </c>
      <c r="AA67" s="497">
        <v>74.900000000000006</v>
      </c>
      <c r="AB67" s="497">
        <v>126.6</v>
      </c>
      <c r="AC67" s="497">
        <v>94.7</v>
      </c>
      <c r="AD67" s="497">
        <v>177.6</v>
      </c>
      <c r="AE67" s="497">
        <v>79.099999999999994</v>
      </c>
      <c r="AF67" s="497">
        <v>45.8</v>
      </c>
      <c r="AG67" s="497">
        <v>91.3</v>
      </c>
      <c r="AH67" s="497">
        <v>66.7</v>
      </c>
      <c r="AL67" s="123" t="s">
        <v>316</v>
      </c>
      <c r="AM67" s="123"/>
      <c r="AN67" s="125">
        <v>682149</v>
      </c>
      <c r="AO67" s="125">
        <v>657269.67114000022</v>
      </c>
      <c r="AP67" s="125">
        <v>642391.60632000002</v>
      </c>
      <c r="AQ67" s="125">
        <v>661133.4539699998</v>
      </c>
      <c r="AR67" s="125">
        <v>675841</v>
      </c>
      <c r="AS67" s="125">
        <v>655737.57039999997</v>
      </c>
      <c r="AT67" s="125">
        <v>528958</v>
      </c>
      <c r="AU67" s="125">
        <v>528794.35393999994</v>
      </c>
      <c r="AV67" s="125" t="s">
        <v>298</v>
      </c>
      <c r="AW67" s="125">
        <v>506228</v>
      </c>
      <c r="AX67" s="125">
        <v>780608</v>
      </c>
      <c r="AY67" s="125">
        <v>654209</v>
      </c>
      <c r="AZ67" s="125">
        <v>739509</v>
      </c>
      <c r="BA67" s="125">
        <v>642162</v>
      </c>
      <c r="BB67" s="125">
        <v>580735</v>
      </c>
      <c r="BC67" s="125">
        <v>597029</v>
      </c>
      <c r="BD67" s="125">
        <v>670021</v>
      </c>
      <c r="BE67" s="125">
        <v>601685</v>
      </c>
      <c r="BF67" s="125">
        <v>595359</v>
      </c>
      <c r="BG67" s="125">
        <v>629768</v>
      </c>
      <c r="BH67" s="125">
        <v>749736</v>
      </c>
      <c r="BI67" s="125">
        <v>692529</v>
      </c>
      <c r="BJ67" s="125">
        <v>728662</v>
      </c>
      <c r="BK67" s="125">
        <v>766062</v>
      </c>
    </row>
    <row r="68" spans="1:63" s="92" customFormat="1" ht="14.25" x14ac:dyDescent="0.2">
      <c r="B68" s="124" t="s">
        <v>551</v>
      </c>
      <c r="C68" s="883">
        <v>120.8</v>
      </c>
      <c r="D68" s="1039">
        <v>138.9</v>
      </c>
      <c r="E68" s="736">
        <v>125</v>
      </c>
      <c r="F68" s="538">
        <v>115</v>
      </c>
      <c r="G68" s="538">
        <v>132.30000000000001</v>
      </c>
      <c r="H68" s="538">
        <v>181</v>
      </c>
      <c r="I68" s="538">
        <v>177.3</v>
      </c>
      <c r="J68" s="538">
        <v>170.2</v>
      </c>
      <c r="K68" s="538">
        <v>166.2</v>
      </c>
      <c r="L68" s="538">
        <v>180.4</v>
      </c>
      <c r="M68" s="736">
        <v>164.1</v>
      </c>
      <c r="N68" s="538">
        <v>156.69999999999999</v>
      </c>
      <c r="O68" s="538">
        <v>153.69999999999999</v>
      </c>
      <c r="P68" s="538">
        <v>168.2</v>
      </c>
      <c r="Q68" s="538">
        <v>142.30000000000001</v>
      </c>
      <c r="R68" s="538">
        <v>127.3</v>
      </c>
      <c r="S68" s="538">
        <v>144.6</v>
      </c>
      <c r="T68" s="538">
        <v>149.9</v>
      </c>
      <c r="U68" s="538">
        <v>132.6</v>
      </c>
      <c r="V68" s="538">
        <v>116.3</v>
      </c>
      <c r="W68" s="538">
        <v>133</v>
      </c>
      <c r="X68" s="538">
        <v>149.30000000000001</v>
      </c>
      <c r="Y68" s="538">
        <v>143.6</v>
      </c>
      <c r="Z68" s="497">
        <v>127.1</v>
      </c>
      <c r="AA68" s="497">
        <v>130.69999999999999</v>
      </c>
      <c r="AB68" s="497">
        <v>148.4</v>
      </c>
      <c r="AC68" s="497">
        <v>136.4</v>
      </c>
      <c r="AD68" s="497">
        <v>115.5</v>
      </c>
      <c r="AE68" s="497">
        <v>108.5</v>
      </c>
      <c r="AF68" s="497">
        <v>103.5</v>
      </c>
      <c r="AG68" s="497">
        <v>100.4</v>
      </c>
      <c r="AH68" s="497">
        <v>338.6</v>
      </c>
      <c r="AL68" s="124" t="s">
        <v>59</v>
      </c>
      <c r="AM68" s="124"/>
      <c r="AN68" s="125">
        <v>100169</v>
      </c>
      <c r="AO68" s="125">
        <v>106654.90492000004</v>
      </c>
      <c r="AP68" s="125">
        <v>108819.59183000002</v>
      </c>
      <c r="AQ68" s="125">
        <v>165900.74825134058</v>
      </c>
      <c r="AR68" s="125">
        <v>176461</v>
      </c>
      <c r="AS68" s="125">
        <v>105453.18287999998</v>
      </c>
      <c r="AT68" s="125">
        <v>94047</v>
      </c>
      <c r="AU68" s="125">
        <v>98949.848939999996</v>
      </c>
      <c r="AV68" s="125">
        <v>338618</v>
      </c>
      <c r="AW68" s="125">
        <v>143346</v>
      </c>
      <c r="AX68" s="125">
        <v>107531</v>
      </c>
      <c r="AY68" s="125">
        <v>100837</v>
      </c>
      <c r="AZ68" s="125">
        <v>100383</v>
      </c>
      <c r="BA68" s="125">
        <v>109353</v>
      </c>
      <c r="BB68" s="125">
        <v>116743</v>
      </c>
      <c r="BC68" s="125">
        <v>105786</v>
      </c>
      <c r="BD68" s="125">
        <v>99256</v>
      </c>
      <c r="BE68" s="125">
        <v>111996</v>
      </c>
      <c r="BF68" s="125">
        <v>121912</v>
      </c>
      <c r="BG68" s="125">
        <v>115135</v>
      </c>
      <c r="BH68" s="125">
        <v>104006</v>
      </c>
      <c r="BI68" s="125">
        <v>118060</v>
      </c>
      <c r="BJ68" s="125">
        <v>136677</v>
      </c>
      <c r="BK68" s="125">
        <v>123563</v>
      </c>
    </row>
    <row r="69" spans="1:63" s="92" customFormat="1" ht="14.25" x14ac:dyDescent="0.2">
      <c r="B69" s="124" t="s">
        <v>552</v>
      </c>
      <c r="C69" s="883">
        <v>69.400000000000006</v>
      </c>
      <c r="D69" s="1039">
        <v>39.799999999999997</v>
      </c>
      <c r="E69" s="736">
        <v>40.799999999999997</v>
      </c>
      <c r="F69" s="538">
        <v>42.7</v>
      </c>
      <c r="G69" s="538">
        <v>164.7</v>
      </c>
      <c r="H69" s="538">
        <v>15.3</v>
      </c>
      <c r="I69" s="538">
        <v>14.4</v>
      </c>
      <c r="J69" s="538">
        <v>17.7</v>
      </c>
      <c r="K69" s="538">
        <v>13.8</v>
      </c>
      <c r="L69" s="538">
        <v>19</v>
      </c>
      <c r="M69" s="736">
        <v>20.5</v>
      </c>
      <c r="N69" s="538">
        <v>21.4</v>
      </c>
      <c r="O69" s="538">
        <v>32.6</v>
      </c>
      <c r="P69" s="538">
        <v>34.9</v>
      </c>
      <c r="Q69" s="538">
        <v>24.8</v>
      </c>
      <c r="R69" s="538">
        <v>23.3</v>
      </c>
      <c r="S69" s="538">
        <v>19.899999999999999</v>
      </c>
      <c r="T69" s="538">
        <v>18</v>
      </c>
      <c r="U69" s="538">
        <v>16</v>
      </c>
      <c r="V69" s="538">
        <v>24.1</v>
      </c>
      <c r="W69" s="538">
        <v>38.5</v>
      </c>
      <c r="X69" s="538">
        <v>38.200000000000003</v>
      </c>
      <c r="Y69" s="538">
        <v>40</v>
      </c>
      <c r="Z69" s="497">
        <v>45.6</v>
      </c>
      <c r="AA69" s="497">
        <v>45.5</v>
      </c>
      <c r="AB69" s="497">
        <v>54</v>
      </c>
      <c r="AC69" s="497">
        <v>53</v>
      </c>
      <c r="AD69" s="497">
        <v>56.9</v>
      </c>
      <c r="AE69" s="497">
        <v>59.7</v>
      </c>
      <c r="AF69" s="497">
        <v>25</v>
      </c>
      <c r="AG69" s="497">
        <v>17.899999999999999</v>
      </c>
      <c r="AH69" s="497">
        <v>24.2</v>
      </c>
      <c r="AL69" s="124" t="s">
        <v>62</v>
      </c>
      <c r="AM69" s="124"/>
      <c r="AN69" s="125">
        <v>936</v>
      </c>
      <c r="AO69" s="125">
        <v>863.43299999999999</v>
      </c>
      <c r="AP69" s="125">
        <v>342.61399999999998</v>
      </c>
      <c r="AQ69" s="125">
        <v>678.07600000000002</v>
      </c>
      <c r="AR69" s="125">
        <v>244</v>
      </c>
      <c r="AS69" s="125">
        <v>140.38800000000001</v>
      </c>
      <c r="AT69" s="125">
        <v>514</v>
      </c>
      <c r="AU69" s="125">
        <v>1336.164</v>
      </c>
      <c r="AV69" s="125" t="s">
        <v>299</v>
      </c>
      <c r="AW69" s="125">
        <v>19496</v>
      </c>
      <c r="AX69" s="125">
        <v>23328</v>
      </c>
      <c r="AY69" s="125">
        <v>790</v>
      </c>
      <c r="AZ69" s="125">
        <v>17856</v>
      </c>
      <c r="BA69" s="125">
        <v>19257</v>
      </c>
      <c r="BB69" s="125">
        <v>16596</v>
      </c>
      <c r="BC69" s="125">
        <v>16171</v>
      </c>
      <c r="BD69" s="125">
        <v>24950</v>
      </c>
      <c r="BE69" s="125">
        <v>23624</v>
      </c>
      <c r="BF69" s="125">
        <v>24891</v>
      </c>
      <c r="BG69" s="125">
        <v>59527</v>
      </c>
      <c r="BH69" s="125">
        <v>59726</v>
      </c>
      <c r="BI69" s="125">
        <v>60781</v>
      </c>
      <c r="BJ69" s="125">
        <v>54711</v>
      </c>
      <c r="BK69" s="125">
        <v>49177</v>
      </c>
    </row>
    <row r="70" spans="1:63" s="92" customFormat="1" ht="14.25" x14ac:dyDescent="0.2">
      <c r="B70" s="124" t="s">
        <v>554</v>
      </c>
      <c r="C70" s="883">
        <v>781.8</v>
      </c>
      <c r="D70" s="1039">
        <v>742.4</v>
      </c>
      <c r="E70" s="736">
        <v>731.7</v>
      </c>
      <c r="F70" s="538">
        <v>753</v>
      </c>
      <c r="G70" s="538">
        <v>707.7</v>
      </c>
      <c r="H70" s="538">
        <v>357.8</v>
      </c>
      <c r="I70" s="538">
        <v>374.1</v>
      </c>
      <c r="J70" s="538">
        <v>355.6</v>
      </c>
      <c r="K70" s="538">
        <v>393.9</v>
      </c>
      <c r="L70" s="538">
        <v>325.7</v>
      </c>
      <c r="M70" s="736">
        <v>321.7</v>
      </c>
      <c r="N70" s="538">
        <v>297.10000000000002</v>
      </c>
      <c r="O70" s="538">
        <v>308.5</v>
      </c>
      <c r="P70" s="538">
        <v>278</v>
      </c>
      <c r="Q70" s="538">
        <v>259.10000000000002</v>
      </c>
      <c r="R70" s="538">
        <v>254.1</v>
      </c>
      <c r="S70" s="538">
        <v>260.10000000000002</v>
      </c>
      <c r="T70" s="538">
        <v>266.39999999999998</v>
      </c>
      <c r="U70" s="538">
        <v>255.9</v>
      </c>
      <c r="V70" s="538">
        <v>286.2</v>
      </c>
      <c r="W70" s="538">
        <v>259.10000000000002</v>
      </c>
      <c r="X70" s="538">
        <v>239.4</v>
      </c>
      <c r="Y70" s="538">
        <v>271</v>
      </c>
      <c r="Z70" s="497">
        <v>264.39999999999998</v>
      </c>
      <c r="AA70" s="497">
        <v>270.39999999999998</v>
      </c>
      <c r="AB70" s="497">
        <v>316.7</v>
      </c>
      <c r="AC70" s="497">
        <v>273.3</v>
      </c>
      <c r="AD70" s="497">
        <v>233.8</v>
      </c>
      <c r="AE70" s="497">
        <v>226.7</v>
      </c>
      <c r="AF70" s="497">
        <v>249.8</v>
      </c>
      <c r="AG70" s="497">
        <v>273.10000000000002</v>
      </c>
      <c r="AH70" s="497">
        <v>233.6</v>
      </c>
      <c r="AL70" s="124" t="s">
        <v>61</v>
      </c>
      <c r="AM70" s="124"/>
      <c r="AN70" s="125">
        <v>737</v>
      </c>
      <c r="AO70" s="125">
        <v>1599.09131</v>
      </c>
      <c r="AP70" s="125">
        <v>4737.9575800000002</v>
      </c>
      <c r="AQ70" s="125">
        <v>1629.8276799999999</v>
      </c>
      <c r="AR70" s="125">
        <v>306</v>
      </c>
      <c r="AS70" s="125">
        <v>467.21360999999996</v>
      </c>
      <c r="AT70" s="125">
        <v>2015</v>
      </c>
      <c r="AU70" s="125">
        <v>2877.13769</v>
      </c>
      <c r="AV70" s="125" t="s">
        <v>300</v>
      </c>
      <c r="AW70" s="125">
        <v>3212</v>
      </c>
      <c r="AX70" s="125">
        <v>4595</v>
      </c>
      <c r="AY70" s="125">
        <v>5317</v>
      </c>
      <c r="AZ70" s="125">
        <v>2174</v>
      </c>
      <c r="BA70" s="125">
        <v>158028</v>
      </c>
      <c r="BB70" s="125">
        <v>164985</v>
      </c>
      <c r="BC70" s="125">
        <v>160197</v>
      </c>
      <c r="BD70" s="125">
        <v>118889</v>
      </c>
      <c r="BE70" s="125">
        <v>113530</v>
      </c>
      <c r="BF70" s="125">
        <v>114798</v>
      </c>
      <c r="BG70" s="125">
        <v>116754</v>
      </c>
      <c r="BH70" s="125">
        <v>272</v>
      </c>
      <c r="BI70" s="125">
        <v>66</v>
      </c>
      <c r="BJ70" s="125">
        <v>1940</v>
      </c>
      <c r="BK70" s="125">
        <v>13</v>
      </c>
    </row>
    <row r="71" spans="1:63" s="92" customFormat="1" ht="14.25" x14ac:dyDescent="0.2">
      <c r="B71" s="124"/>
      <c r="C71" s="775"/>
      <c r="D71" s="775"/>
      <c r="E71" s="775"/>
      <c r="F71" s="775"/>
      <c r="G71" s="538"/>
      <c r="H71" s="775"/>
      <c r="I71" s="775"/>
      <c r="J71" s="775"/>
      <c r="K71" s="178"/>
      <c r="L71" s="178"/>
      <c r="M71" s="739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539"/>
      <c r="AA71" s="539"/>
      <c r="AB71" s="539"/>
      <c r="AC71" s="89"/>
      <c r="AD71" s="89"/>
      <c r="AE71" s="89"/>
      <c r="AF71" s="89"/>
      <c r="AG71" s="89"/>
      <c r="AH71" s="89"/>
      <c r="AL71" s="124" t="s">
        <v>60</v>
      </c>
      <c r="AM71" s="124"/>
      <c r="AN71" s="125">
        <v>27064</v>
      </c>
      <c r="AO71" s="125">
        <v>26999.321019999996</v>
      </c>
      <c r="AP71" s="125">
        <v>15424.851259999999</v>
      </c>
      <c r="AQ71" s="125">
        <v>20408.749329999999</v>
      </c>
      <c r="AR71" s="125">
        <v>26127</v>
      </c>
      <c r="AS71" s="125">
        <v>23752.583569999999</v>
      </c>
      <c r="AT71" s="125">
        <v>22036</v>
      </c>
      <c r="AU71" s="125">
        <v>23888.995019999995</v>
      </c>
      <c r="AV71" s="125" t="s">
        <v>301</v>
      </c>
      <c r="AW71" s="125">
        <v>2120</v>
      </c>
      <c r="AX71" s="125">
        <v>387</v>
      </c>
      <c r="AY71" s="125">
        <v>18652</v>
      </c>
      <c r="AZ71" s="125">
        <v>3494</v>
      </c>
      <c r="BA71" s="125">
        <v>941</v>
      </c>
      <c r="BB71" s="125">
        <v>835</v>
      </c>
      <c r="BC71" s="125">
        <v>1109</v>
      </c>
      <c r="BD71" s="125">
        <v>1361</v>
      </c>
      <c r="BE71" s="125">
        <v>9264</v>
      </c>
      <c r="BF71" s="125">
        <v>18864</v>
      </c>
      <c r="BG71" s="125">
        <v>16752</v>
      </c>
      <c r="BH71" s="125">
        <v>1627</v>
      </c>
      <c r="BI71" s="125">
        <v>1790</v>
      </c>
      <c r="BJ71" s="125">
        <v>6643</v>
      </c>
      <c r="BK71" s="125">
        <v>3615</v>
      </c>
    </row>
    <row r="72" spans="1:63" s="92" customFormat="1" ht="14.45" customHeight="1" x14ac:dyDescent="0.2">
      <c r="A72" s="621"/>
      <c r="B72" s="688" t="s">
        <v>63</v>
      </c>
      <c r="C72" s="622">
        <v>3545.5</v>
      </c>
      <c r="D72" s="622">
        <v>3429.4</v>
      </c>
      <c r="E72" s="622">
        <v>3349.4</v>
      </c>
      <c r="F72" s="622">
        <v>3314.7</v>
      </c>
      <c r="G72" s="622">
        <v>3239</v>
      </c>
      <c r="H72" s="622">
        <v>2534.1999999999998</v>
      </c>
      <c r="I72" s="622">
        <v>2414.7000000000003</v>
      </c>
      <c r="J72" s="622">
        <v>2333.3000000000002</v>
      </c>
      <c r="K72" s="625">
        <v>2427.6</v>
      </c>
      <c r="L72" s="625">
        <v>2275.3000000000002</v>
      </c>
      <c r="M72" s="741">
        <f>SUM(M65:M71)</f>
        <v>2139.5</v>
      </c>
      <c r="N72" s="625">
        <f>SUM(N65:N71)</f>
        <v>2082.7000000000003</v>
      </c>
      <c r="O72" s="625">
        <f>SUM(O65:O71)</f>
        <v>1973.4999999999998</v>
      </c>
      <c r="P72" s="625">
        <f>SUM(P65:P71)</f>
        <v>1953.1000000000001</v>
      </c>
      <c r="Q72" s="625" t="s">
        <v>769</v>
      </c>
      <c r="R72" s="625" t="s">
        <v>761</v>
      </c>
      <c r="S72" s="625">
        <v>1533.4</v>
      </c>
      <c r="T72" s="625" t="s">
        <v>743</v>
      </c>
      <c r="U72" s="625">
        <v>1384.3</v>
      </c>
      <c r="V72" s="625" t="s">
        <v>692</v>
      </c>
      <c r="W72" s="625" t="s">
        <v>673</v>
      </c>
      <c r="X72" s="625">
        <v>1335.9</v>
      </c>
      <c r="Y72" s="625" t="s">
        <v>702</v>
      </c>
      <c r="Z72" s="502">
        <v>1452.1</v>
      </c>
      <c r="AA72" s="502" t="s">
        <v>620</v>
      </c>
      <c r="AB72" s="502">
        <v>1405.3</v>
      </c>
      <c r="AC72" s="502">
        <f>SUM(AC65:AC71)</f>
        <v>1381</v>
      </c>
      <c r="AD72" s="502">
        <v>1353.7</v>
      </c>
      <c r="AE72" s="502">
        <v>1217.5999999999999</v>
      </c>
      <c r="AF72" s="502">
        <v>1176.0999999999999</v>
      </c>
      <c r="AG72" s="502">
        <v>1182.4000000000001</v>
      </c>
      <c r="AH72" s="502">
        <v>1131.0999999999999</v>
      </c>
      <c r="AL72" s="91" t="s">
        <v>63</v>
      </c>
      <c r="AM72" s="93"/>
      <c r="AN72" s="275">
        <v>1025925</v>
      </c>
      <c r="AO72" s="275">
        <v>983895.43132000021</v>
      </c>
      <c r="AP72" s="275">
        <v>968549.99091521208</v>
      </c>
      <c r="AQ72" s="275">
        <v>1071029.0549713406</v>
      </c>
      <c r="AR72" s="275">
        <v>1067986</v>
      </c>
      <c r="AS72" s="275">
        <v>974966.12620000006</v>
      </c>
      <c r="AT72" s="275">
        <v>843630</v>
      </c>
      <c r="AU72" s="275">
        <v>860474</v>
      </c>
      <c r="AV72" s="275">
        <v>1119625</v>
      </c>
      <c r="AW72" s="275">
        <v>866752</v>
      </c>
      <c r="AX72" s="275">
        <v>1144921</v>
      </c>
      <c r="AY72" s="275">
        <v>1133428</v>
      </c>
      <c r="AZ72" s="275">
        <f>SUM(AZ65:AZ71)</f>
        <v>1182424</v>
      </c>
      <c r="BA72" s="275">
        <v>1287733</v>
      </c>
      <c r="BB72" s="275">
        <v>1220071</v>
      </c>
      <c r="BC72" s="275">
        <v>1142190</v>
      </c>
      <c r="BD72" s="275">
        <f>SUM(BD65:BD71)</f>
        <v>1171847</v>
      </c>
      <c r="BE72" s="275">
        <v>1154788</v>
      </c>
      <c r="BF72" s="275">
        <f>SUM(BF65:BF71)</f>
        <v>1132847</v>
      </c>
      <c r="BG72" s="275">
        <f>SUM(BG65:BG71)</f>
        <v>1202996</v>
      </c>
      <c r="BH72" s="275">
        <v>1213108</v>
      </c>
      <c r="BI72" s="275">
        <f>SUM(BI65:BI71)</f>
        <v>1160782</v>
      </c>
      <c r="BJ72" s="275">
        <f>SUM(BJ65:BJ71)</f>
        <v>1209560</v>
      </c>
      <c r="BK72" s="275">
        <f>SUM(BK65:BK71)</f>
        <v>1218629</v>
      </c>
    </row>
    <row r="73" spans="1:63" s="92" customFormat="1" thickBot="1" x14ac:dyDescent="0.25">
      <c r="B73" s="91" t="s">
        <v>64</v>
      </c>
      <c r="C73" s="782">
        <v>5673.8</v>
      </c>
      <c r="D73" s="782">
        <v>5631.2</v>
      </c>
      <c r="E73" s="782">
        <v>5637.6</v>
      </c>
      <c r="F73" s="782">
        <v>5693.4</v>
      </c>
      <c r="G73" s="626">
        <v>5797</v>
      </c>
      <c r="H73" s="782">
        <v>5235.8999999999996</v>
      </c>
      <c r="I73" s="782">
        <v>5185.4000000000005</v>
      </c>
      <c r="J73" s="782">
        <v>5117.5</v>
      </c>
      <c r="K73" s="626">
        <v>5003.8</v>
      </c>
      <c r="L73" s="626">
        <v>4804.7</v>
      </c>
      <c r="M73" s="742">
        <f>M72+M62</f>
        <v>4690.3999999999996</v>
      </c>
      <c r="N73" s="626">
        <f>N72+N62</f>
        <v>4427.3000000000011</v>
      </c>
      <c r="O73" s="626">
        <f>O72+O62</f>
        <v>4435.3999999999996</v>
      </c>
      <c r="P73" s="626">
        <f>P72+P62</f>
        <v>4487.7000000000007</v>
      </c>
      <c r="Q73" s="626">
        <v>4549.3999999999996</v>
      </c>
      <c r="R73" s="626" t="s">
        <v>762</v>
      </c>
      <c r="S73" s="626">
        <v>4458.1000000000004</v>
      </c>
      <c r="T73" s="626" t="s">
        <v>744</v>
      </c>
      <c r="U73" s="626">
        <v>4366.6000000000004</v>
      </c>
      <c r="V73" s="626" t="s">
        <v>693</v>
      </c>
      <c r="W73" s="626" t="s">
        <v>674</v>
      </c>
      <c r="X73" s="626">
        <v>4620</v>
      </c>
      <c r="Y73" s="626" t="s">
        <v>703</v>
      </c>
      <c r="Z73" s="503">
        <v>4568</v>
      </c>
      <c r="AA73" s="503" t="s">
        <v>621</v>
      </c>
      <c r="AB73" s="503">
        <v>4029.8</v>
      </c>
      <c r="AC73" s="503">
        <f>AC72+AC62</f>
        <v>3995.9000000000005</v>
      </c>
      <c r="AD73" s="503">
        <v>3322.8</v>
      </c>
      <c r="AE73" s="503">
        <v>3328.5</v>
      </c>
      <c r="AF73" s="503">
        <v>3268.7</v>
      </c>
      <c r="AG73" s="503">
        <v>2768.5</v>
      </c>
      <c r="AH73" s="503">
        <v>2296.5</v>
      </c>
      <c r="AL73" s="91" t="s">
        <v>64</v>
      </c>
      <c r="AM73" s="91"/>
      <c r="AN73" s="276">
        <v>2409097</v>
      </c>
      <c r="AO73" s="276">
        <v>2320745.8186600003</v>
      </c>
      <c r="AP73" s="276">
        <v>2261763.4285417767</v>
      </c>
      <c r="AQ73" s="276">
        <v>2297173.0267113405</v>
      </c>
      <c r="AR73" s="276">
        <v>2234722</v>
      </c>
      <c r="AS73" s="276">
        <v>2060934.1080000002</v>
      </c>
      <c r="AT73" s="276">
        <v>1865916</v>
      </c>
      <c r="AU73" s="276">
        <v>1909864.54565</v>
      </c>
      <c r="AV73" s="276">
        <v>2285039</v>
      </c>
      <c r="AW73" s="276">
        <v>2027719</v>
      </c>
      <c r="AX73" s="276">
        <v>2827069</v>
      </c>
      <c r="AY73" s="276">
        <v>2663600</v>
      </c>
      <c r="AZ73" s="276">
        <f>AZ72+AZ62</f>
        <v>2768512</v>
      </c>
      <c r="BA73" s="276">
        <v>2823847</v>
      </c>
      <c r="BB73" s="276">
        <v>2786669</v>
      </c>
      <c r="BC73" s="276">
        <v>2791964</v>
      </c>
      <c r="BD73" s="276">
        <f>BD72+BD62</f>
        <v>3247928</v>
      </c>
      <c r="BE73" s="276">
        <v>3138417</v>
      </c>
      <c r="BF73" s="276">
        <f>BF72+BF62</f>
        <v>3091158</v>
      </c>
      <c r="BG73" s="276">
        <f>BG72+BG62</f>
        <v>3092287</v>
      </c>
      <c r="BH73" s="276">
        <v>3306781</v>
      </c>
      <c r="BI73" s="276">
        <f>BI72+BI62</f>
        <v>3200530</v>
      </c>
      <c r="BJ73" s="276">
        <f>BJ72+BJ62</f>
        <v>3209557</v>
      </c>
      <c r="BK73" s="276">
        <f>BK72+BK62</f>
        <v>3126642</v>
      </c>
    </row>
    <row r="74" spans="1:63" x14ac:dyDescent="0.25">
      <c r="B74" s="11"/>
      <c r="C74" s="776"/>
      <c r="D74" s="776"/>
      <c r="E74" s="776"/>
      <c r="F74" s="776"/>
      <c r="G74" s="776"/>
      <c r="H74" s="776"/>
      <c r="I74" s="776"/>
      <c r="J74" s="776"/>
      <c r="K74" s="178"/>
      <c r="L74" s="178"/>
      <c r="M74" s="739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89"/>
      <c r="AA74" s="89"/>
      <c r="AB74" s="89"/>
      <c r="AC74" s="89"/>
      <c r="AD74" s="89"/>
      <c r="AE74" s="89"/>
      <c r="AF74" s="89"/>
      <c r="AG74" s="89"/>
      <c r="AH74" s="89"/>
      <c r="AL74" s="6"/>
      <c r="AN74" s="277"/>
      <c r="AO74" s="277"/>
      <c r="AP74" s="277"/>
      <c r="AQ74" s="277"/>
      <c r="AR74" s="277"/>
      <c r="AS74" s="277"/>
      <c r="AT74" s="277"/>
      <c r="AU74" s="277"/>
      <c r="AV74" s="277"/>
      <c r="AW74" s="277"/>
      <c r="AX74" s="277"/>
      <c r="AY74" s="277"/>
      <c r="AZ74" s="277"/>
      <c r="BA74" s="277"/>
      <c r="BB74" s="277"/>
      <c r="BC74" s="277"/>
      <c r="BD74" s="277"/>
      <c r="BE74" s="277"/>
      <c r="BF74" s="277"/>
      <c r="BG74" s="277"/>
      <c r="BH74" s="277"/>
      <c r="BI74" s="277"/>
      <c r="BJ74" s="277"/>
      <c r="BK74" s="277"/>
    </row>
    <row r="75" spans="1:63" s="92" customFormat="1" thickBot="1" x14ac:dyDescent="0.25">
      <c r="B75" s="91" t="s">
        <v>555</v>
      </c>
      <c r="C75" s="783">
        <v>6399.5</v>
      </c>
      <c r="D75" s="783">
        <v>6341</v>
      </c>
      <c r="E75" s="783">
        <v>6334.5</v>
      </c>
      <c r="F75" s="783">
        <v>6439.5999999999985</v>
      </c>
      <c r="G75" s="860">
        <v>8145.0999999999995</v>
      </c>
      <c r="H75" s="783">
        <v>7948.7</v>
      </c>
      <c r="I75" s="783">
        <v>8250.2999999999993</v>
      </c>
      <c r="J75" s="783">
        <v>8320.0000000000018</v>
      </c>
      <c r="K75" s="626">
        <v>8290.2000000000007</v>
      </c>
      <c r="L75" s="626">
        <v>8107.9</v>
      </c>
      <c r="M75" s="742">
        <f>M73+M52</f>
        <v>8048</v>
      </c>
      <c r="N75" s="626">
        <f>N73+N52</f>
        <v>7660.2000000000007</v>
      </c>
      <c r="O75" s="626">
        <f>O73+O52</f>
        <v>7526.4</v>
      </c>
      <c r="P75" s="626">
        <f>P73+P52</f>
        <v>7530.5000000000018</v>
      </c>
      <c r="Q75" s="626" t="s">
        <v>768</v>
      </c>
      <c r="R75" s="626" t="s">
        <v>757</v>
      </c>
      <c r="S75" s="626" t="s">
        <v>749</v>
      </c>
      <c r="T75" s="626" t="s">
        <v>739</v>
      </c>
      <c r="U75" s="626">
        <v>7447.8</v>
      </c>
      <c r="V75" s="626" t="s">
        <v>688</v>
      </c>
      <c r="W75" s="626" t="s">
        <v>669</v>
      </c>
      <c r="X75" s="626">
        <v>7778.4</v>
      </c>
      <c r="Y75" s="626" t="s">
        <v>698</v>
      </c>
      <c r="Z75" s="503">
        <v>7991.3</v>
      </c>
      <c r="AA75" s="503" t="s">
        <v>616</v>
      </c>
      <c r="AB75" s="503">
        <v>7493.9</v>
      </c>
      <c r="AC75" s="503">
        <f>AC73+AC52</f>
        <v>7533</v>
      </c>
      <c r="AD75" s="503">
        <v>6806.3</v>
      </c>
      <c r="AE75" s="503">
        <v>6645.7</v>
      </c>
      <c r="AF75" s="503">
        <v>6512.1</v>
      </c>
      <c r="AG75" s="503">
        <v>6119.9</v>
      </c>
      <c r="AH75" s="503">
        <v>5673.2</v>
      </c>
      <c r="AL75" s="91" t="s">
        <v>65</v>
      </c>
      <c r="AM75" s="91"/>
      <c r="AN75" s="276">
        <v>5623769</v>
      </c>
      <c r="AO75" s="276">
        <v>5536860.9887786265</v>
      </c>
      <c r="AP75" s="276">
        <v>5552024.6384379137</v>
      </c>
      <c r="AQ75" s="276">
        <v>5730533.5898454664</v>
      </c>
      <c r="AR75" s="276">
        <v>5743616</v>
      </c>
      <c r="AS75" s="276">
        <v>5625980.808530001</v>
      </c>
      <c r="AT75" s="276">
        <v>5362380</v>
      </c>
      <c r="AU75" s="276">
        <v>5504704.9376498051</v>
      </c>
      <c r="AV75" s="276">
        <v>5680332</v>
      </c>
      <c r="AW75" s="276">
        <v>5407137</v>
      </c>
      <c r="AX75" s="276">
        <v>6293633</v>
      </c>
      <c r="AY75" s="276">
        <v>6203745</v>
      </c>
      <c r="AZ75" s="276">
        <f>AZ73+AZ52</f>
        <v>6102457</v>
      </c>
      <c r="BA75" s="276">
        <v>6092486</v>
      </c>
      <c r="BB75" s="276">
        <v>5970668</v>
      </c>
      <c r="BC75" s="276">
        <v>5959402</v>
      </c>
      <c r="BD75" s="276">
        <f>BD73+BD52</f>
        <v>6508206</v>
      </c>
      <c r="BE75" s="276">
        <v>6362812</v>
      </c>
      <c r="BF75" s="276">
        <f>BF73+BF52</f>
        <v>6356433</v>
      </c>
      <c r="BG75" s="276">
        <f>BG73+BG52</f>
        <v>6400939</v>
      </c>
      <c r="BH75" s="276">
        <v>6641559</v>
      </c>
      <c r="BI75" s="276">
        <f>BI73+BI52</f>
        <v>6572300</v>
      </c>
      <c r="BJ75" s="276">
        <f>BJ73+BJ52</f>
        <v>6618596</v>
      </c>
      <c r="BK75" s="276">
        <f>BK73+BK52</f>
        <v>6646498</v>
      </c>
    </row>
    <row r="76" spans="1:63" x14ac:dyDescent="0.25">
      <c r="M76" s="644"/>
      <c r="AA76" s="92"/>
      <c r="AL76" s="367" t="s">
        <v>387</v>
      </c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</row>
    <row r="77" spans="1:63" x14ac:dyDescent="0.25">
      <c r="M77" s="644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</row>
    <row r="81" spans="61:63" x14ac:dyDescent="0.25">
      <c r="BI81" s="437"/>
      <c r="BJ81" s="437"/>
      <c r="BK81" s="437"/>
    </row>
    <row r="133" spans="40:40" x14ac:dyDescent="0.25">
      <c r="AN133" s="440"/>
    </row>
  </sheetData>
  <mergeCells count="92">
    <mergeCell ref="D3:D4"/>
    <mergeCell ref="D40:D41"/>
    <mergeCell ref="E3:E4"/>
    <mergeCell ref="E40:E41"/>
    <mergeCell ref="F3:F4"/>
    <mergeCell ref="F40:F41"/>
    <mergeCell ref="G3:G4"/>
    <mergeCell ref="G40:G41"/>
    <mergeCell ref="V3:V4"/>
    <mergeCell ref="V40:V41"/>
    <mergeCell ref="U3:U4"/>
    <mergeCell ref="Q3:Q4"/>
    <mergeCell ref="Q40:Q41"/>
    <mergeCell ref="U40:U41"/>
    <mergeCell ref="R40:R41"/>
    <mergeCell ref="T3:T4"/>
    <mergeCell ref="T40:T41"/>
    <mergeCell ref="R3:R4"/>
    <mergeCell ref="P40:P41"/>
    <mergeCell ref="K3:K4"/>
    <mergeCell ref="H40:H41"/>
    <mergeCell ref="H3:H4"/>
    <mergeCell ref="AO3:AO4"/>
    <mergeCell ref="AB40:AB41"/>
    <mergeCell ref="AC40:AC41"/>
    <mergeCell ref="AD40:AD41"/>
    <mergeCell ref="AE40:AE41"/>
    <mergeCell ref="AF40:AF41"/>
    <mergeCell ref="AH40:AH41"/>
    <mergeCell ref="AN3:AN4"/>
    <mergeCell ref="Y40:Y41"/>
    <mergeCell ref="Z3:Z4"/>
    <mergeCell ref="AA40:AA41"/>
    <mergeCell ref="K40:K41"/>
    <mergeCell ref="L3:L4"/>
    <mergeCell ref="L40:L41"/>
    <mergeCell ref="Y3:Y4"/>
    <mergeCell ref="S3:S4"/>
    <mergeCell ref="S40:S41"/>
    <mergeCell ref="J3:J4"/>
    <mergeCell ref="N3:N4"/>
    <mergeCell ref="N40:N41"/>
    <mergeCell ref="P3:P4"/>
    <mergeCell ref="J40:J41"/>
    <mergeCell ref="O3:O4"/>
    <mergeCell ref="O40:O41"/>
    <mergeCell ref="M3:M4"/>
    <mergeCell ref="M40:M41"/>
    <mergeCell ref="AY3:AY4"/>
    <mergeCell ref="AX3:AX4"/>
    <mergeCell ref="AW3:AW4"/>
    <mergeCell ref="AV3:AV4"/>
    <mergeCell ref="B3:B4"/>
    <mergeCell ref="AD3:AD4"/>
    <mergeCell ref="AE3:AE4"/>
    <mergeCell ref="AF3:AF4"/>
    <mergeCell ref="AG3:AG4"/>
    <mergeCell ref="AH3:AH4"/>
    <mergeCell ref="AK3:AK4"/>
    <mergeCell ref="AL3:AL4"/>
    <mergeCell ref="AC3:AC4"/>
    <mergeCell ref="AB3:AB4"/>
    <mergeCell ref="AA3:AA4"/>
    <mergeCell ref="X3:X4"/>
    <mergeCell ref="BC3:BC4"/>
    <mergeCell ref="BD3:BD4"/>
    <mergeCell ref="BJ3:BJ4"/>
    <mergeCell ref="AZ3:AZ4"/>
    <mergeCell ref="BA3:BA4"/>
    <mergeCell ref="BB3:BB4"/>
    <mergeCell ref="BK3:BK4"/>
    <mergeCell ref="BE3:BE4"/>
    <mergeCell ref="BF3:BF4"/>
    <mergeCell ref="BG3:BG4"/>
    <mergeCell ref="BH3:BH4"/>
    <mergeCell ref="BI3:BI4"/>
    <mergeCell ref="C3:C4"/>
    <mergeCell ref="C40:C41"/>
    <mergeCell ref="AP3:AP4"/>
    <mergeCell ref="AQ3:AQ4"/>
    <mergeCell ref="AU3:AU4"/>
    <mergeCell ref="AS3:AS4"/>
    <mergeCell ref="AT3:AT4"/>
    <mergeCell ref="AR3:AR4"/>
    <mergeCell ref="AL40:AL41"/>
    <mergeCell ref="X40:X41"/>
    <mergeCell ref="AG40:AG41"/>
    <mergeCell ref="I3:I4"/>
    <mergeCell ref="I40:I41"/>
    <mergeCell ref="Z40:Z41"/>
    <mergeCell ref="W3:W4"/>
    <mergeCell ref="W40:W41"/>
  </mergeCells>
  <phoneticPr fontId="99" type="noConversion"/>
  <pageMargins left="0.7" right="0.7" top="0.75" bottom="0.75" header="0.3" footer="0.3"/>
  <pageSetup paperSize="9" scale="1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3086"/>
    <pageSetUpPr fitToPage="1"/>
  </sheetPr>
  <dimension ref="A1:S1109"/>
  <sheetViews>
    <sheetView showGridLines="0" view="pageBreakPreview" topLeftCell="A1078" zoomScale="90" zoomScaleNormal="85" zoomScaleSheetLayoutView="90" workbookViewId="0">
      <pane xSplit="2" topLeftCell="C1" activePane="topRight" state="frozen"/>
      <selection activeCell="AC12" sqref="AC12"/>
      <selection pane="topRight" activeCell="K1096" sqref="K1096"/>
    </sheetView>
  </sheetViews>
  <sheetFormatPr defaultColWidth="48.140625" defaultRowHeight="15" x14ac:dyDescent="0.25"/>
  <cols>
    <col min="1" max="1" width="7" style="14" customWidth="1"/>
    <col min="2" max="2" width="51.140625" style="14" customWidth="1"/>
    <col min="3" max="3" width="1.5703125" customWidth="1"/>
    <col min="4" max="5" width="15.5703125" style="14" customWidth="1"/>
    <col min="6" max="6" width="18.5703125" style="14" customWidth="1"/>
    <col min="7" max="7" width="19" style="14" customWidth="1"/>
    <col min="8" max="8" width="16.42578125" style="14" customWidth="1"/>
    <col min="9" max="9" width="20.42578125" style="14" customWidth="1"/>
    <col min="10" max="10" width="17" style="14" customWidth="1"/>
    <col min="11" max="11" width="22" style="14" customWidth="1"/>
    <col min="12" max="12" width="16.140625" style="14" customWidth="1"/>
    <col min="13" max="13" width="24.140625" style="14" customWidth="1"/>
    <col min="14" max="16384" width="48.140625" style="14"/>
  </cols>
  <sheetData>
    <row r="1" spans="1:17" x14ac:dyDescent="0.25">
      <c r="A1" s="73"/>
    </row>
    <row r="2" spans="1:17" x14ac:dyDescent="0.25">
      <c r="B2" s="137" t="s">
        <v>169</v>
      </c>
      <c r="D2" s="51"/>
      <c r="E2" s="17"/>
      <c r="F2" s="17"/>
      <c r="G2" s="17"/>
      <c r="H2" s="17"/>
      <c r="I2" s="17"/>
      <c r="J2" s="17"/>
      <c r="K2" s="17"/>
      <c r="L2" s="17"/>
    </row>
    <row r="3" spans="1:17" ht="15.75" thickBot="1" x14ac:dyDescent="0.3">
      <c r="B3" s="935"/>
      <c r="D3" s="283"/>
      <c r="E3" s="283"/>
      <c r="F3" s="997" t="s">
        <v>44</v>
      </c>
      <c r="G3" s="998"/>
      <c r="H3" s="283"/>
      <c r="I3" s="283"/>
      <c r="J3" s="283"/>
      <c r="K3" s="283"/>
    </row>
    <row r="4" spans="1:17" ht="102.75" thickBot="1" x14ac:dyDescent="0.3">
      <c r="B4" s="936"/>
      <c r="D4" s="281" t="s">
        <v>42</v>
      </c>
      <c r="E4" s="281" t="s">
        <v>43</v>
      </c>
      <c r="F4" s="281" t="s">
        <v>67</v>
      </c>
      <c r="G4" s="281" t="s">
        <v>68</v>
      </c>
      <c r="H4" s="281" t="s">
        <v>170</v>
      </c>
      <c r="I4" s="281" t="s">
        <v>70</v>
      </c>
      <c r="J4" s="281" t="s">
        <v>71</v>
      </c>
      <c r="K4" s="281" t="s">
        <v>72</v>
      </c>
    </row>
    <row r="5" spans="1:17" x14ac:dyDescent="0.25">
      <c r="B5" s="283"/>
      <c r="D5" s="283" t="s">
        <v>0</v>
      </c>
      <c r="E5" s="284" t="s">
        <v>0</v>
      </c>
      <c r="F5" s="283" t="s">
        <v>0</v>
      </c>
      <c r="G5" s="283" t="s">
        <v>0</v>
      </c>
      <c r="H5" s="283" t="s">
        <v>0</v>
      </c>
      <c r="I5" s="283" t="s">
        <v>0</v>
      </c>
      <c r="J5" s="283" t="s">
        <v>0</v>
      </c>
      <c r="K5" s="283" t="s">
        <v>0</v>
      </c>
    </row>
    <row r="6" spans="1:17" s="22" customFormat="1" x14ac:dyDescent="0.25">
      <c r="B6" s="19"/>
      <c r="C6"/>
      <c r="D6" s="146"/>
      <c r="E6" s="146"/>
      <c r="F6" s="146"/>
      <c r="G6" s="146"/>
      <c r="H6" s="146"/>
      <c r="I6" s="146"/>
      <c r="J6" s="146"/>
      <c r="K6" s="146"/>
    </row>
    <row r="7" spans="1:17" x14ac:dyDescent="0.25">
      <c r="B7" s="137" t="s">
        <v>220</v>
      </c>
      <c r="D7" s="147">
        <v>2889200</v>
      </c>
      <c r="E7" s="147">
        <v>102759.98320240001</v>
      </c>
      <c r="F7" s="147">
        <v>11385.405516651997</v>
      </c>
      <c r="G7" s="147">
        <v>-638.88325829436008</v>
      </c>
      <c r="H7" s="147">
        <v>-87717.630688961392</v>
      </c>
      <c r="I7" s="285">
        <v>2914988.8747717962</v>
      </c>
      <c r="J7" s="147">
        <v>75490.801951265908</v>
      </c>
      <c r="K7" s="285">
        <v>2990479.6767230602</v>
      </c>
    </row>
    <row r="8" spans="1:17" x14ac:dyDescent="0.25">
      <c r="B8" s="168" t="s">
        <v>176</v>
      </c>
      <c r="D8" s="148">
        <v>0</v>
      </c>
      <c r="E8" s="148">
        <v>0</v>
      </c>
      <c r="F8" s="148">
        <v>0</v>
      </c>
      <c r="G8" s="148">
        <v>0</v>
      </c>
      <c r="H8" s="148">
        <v>253424.14027247604</v>
      </c>
      <c r="I8" s="286">
        <v>253424.14027247604</v>
      </c>
      <c r="J8" s="148">
        <v>282.84097606800003</v>
      </c>
      <c r="K8" s="286">
        <v>253706.98124854401</v>
      </c>
      <c r="Q8"/>
    </row>
    <row r="9" spans="1:17" x14ac:dyDescent="0.25">
      <c r="B9" s="168" t="s">
        <v>186</v>
      </c>
      <c r="D9" s="193">
        <v>0</v>
      </c>
      <c r="E9" s="193">
        <v>0</v>
      </c>
      <c r="F9" s="193">
        <v>0</v>
      </c>
      <c r="G9" s="193">
        <v>1232.0308</v>
      </c>
      <c r="H9" s="193">
        <v>0</v>
      </c>
      <c r="I9" s="287">
        <v>1232.0308</v>
      </c>
      <c r="J9" s="193">
        <v>985.44725000000005</v>
      </c>
      <c r="K9" s="287">
        <v>2217.4780499999997</v>
      </c>
    </row>
    <row r="10" spans="1:17" x14ac:dyDescent="0.25">
      <c r="B10" s="169" t="s">
        <v>76</v>
      </c>
      <c r="D10" s="147">
        <v>0</v>
      </c>
      <c r="E10" s="147">
        <v>0</v>
      </c>
      <c r="F10" s="147">
        <v>0</v>
      </c>
      <c r="G10" s="147">
        <v>1232.0308</v>
      </c>
      <c r="H10" s="147">
        <v>253424.14027247604</v>
      </c>
      <c r="I10" s="285">
        <v>254656.17107247605</v>
      </c>
      <c r="J10" s="147">
        <v>1268.2882260680001</v>
      </c>
      <c r="K10" s="285">
        <v>255924.45929854398</v>
      </c>
    </row>
    <row r="11" spans="1:17" x14ac:dyDescent="0.25">
      <c r="B11" s="168" t="s">
        <v>77</v>
      </c>
      <c r="D11" s="148">
        <v>0</v>
      </c>
      <c r="E11" s="148">
        <v>0</v>
      </c>
      <c r="F11" s="148">
        <v>0</v>
      </c>
      <c r="G11" s="148">
        <v>0</v>
      </c>
      <c r="H11" s="148">
        <v>0</v>
      </c>
      <c r="I11" s="286">
        <v>0</v>
      </c>
      <c r="J11" s="148"/>
      <c r="K11" s="286">
        <v>0</v>
      </c>
    </row>
    <row r="12" spans="1:17" x14ac:dyDescent="0.25">
      <c r="B12" s="168" t="s">
        <v>78</v>
      </c>
      <c r="D12" s="148">
        <v>0</v>
      </c>
      <c r="E12" s="148">
        <v>0</v>
      </c>
      <c r="F12" s="148">
        <v>0</v>
      </c>
      <c r="G12" s="148">
        <v>0</v>
      </c>
      <c r="H12" s="148">
        <v>0</v>
      </c>
      <c r="I12" s="286">
        <v>0</v>
      </c>
      <c r="J12" s="148">
        <v>-3448.5439999999999</v>
      </c>
      <c r="K12" s="286">
        <v>-3448</v>
      </c>
    </row>
    <row r="13" spans="1:17" x14ac:dyDescent="0.25">
      <c r="B13" s="168" t="s">
        <v>79</v>
      </c>
      <c r="D13" s="148">
        <v>0</v>
      </c>
      <c r="E13" s="148">
        <v>13344.981790000002</v>
      </c>
      <c r="F13" s="148">
        <v>0</v>
      </c>
      <c r="G13" s="148">
        <v>0</v>
      </c>
      <c r="H13" s="148">
        <v>-13344.98179</v>
      </c>
      <c r="I13" s="286">
        <v>0</v>
      </c>
      <c r="J13" s="148"/>
      <c r="K13" s="286">
        <v>0</v>
      </c>
    </row>
    <row r="14" spans="1:17" ht="15.75" thickBot="1" x14ac:dyDescent="0.3">
      <c r="B14" s="137" t="s">
        <v>372</v>
      </c>
      <c r="D14" s="172">
        <v>2889200</v>
      </c>
      <c r="E14" s="172">
        <v>116104.96499240001</v>
      </c>
      <c r="F14" s="172">
        <v>11385.405516651997</v>
      </c>
      <c r="G14" s="172">
        <v>593.14754170563992</v>
      </c>
      <c r="H14" s="172">
        <v>152361</v>
      </c>
      <c r="I14" s="288">
        <v>3169645.0458442699</v>
      </c>
      <c r="J14" s="172">
        <v>73310.54617733389</v>
      </c>
      <c r="K14" s="288">
        <v>3242955.5920216097</v>
      </c>
    </row>
    <row r="15" spans="1:17" x14ac:dyDescent="0.25">
      <c r="B15" s="18"/>
      <c r="D15" s="149"/>
      <c r="E15" s="149"/>
      <c r="F15" s="149"/>
      <c r="G15" s="149"/>
      <c r="H15" s="149"/>
      <c r="I15" s="149"/>
      <c r="J15" s="149"/>
      <c r="K15" s="149"/>
    </row>
    <row r="16" spans="1:17" x14ac:dyDescent="0.25">
      <c r="B16" s="137" t="s">
        <v>221</v>
      </c>
      <c r="D16" s="147">
        <v>2889200</v>
      </c>
      <c r="E16" s="147">
        <v>122773.37269</v>
      </c>
      <c r="F16" s="147">
        <v>-29059.106452799224</v>
      </c>
      <c r="G16" s="147">
        <v>-266.87618133102904</v>
      </c>
      <c r="H16" s="147">
        <v>159946.84714</v>
      </c>
      <c r="I16" s="285">
        <v>3142594.2371958694</v>
      </c>
      <c r="J16" s="147">
        <v>72077.856710004999</v>
      </c>
      <c r="K16" s="285">
        <v>3214672.0939058699</v>
      </c>
    </row>
    <row r="17" spans="2:19" x14ac:dyDescent="0.25">
      <c r="B17" s="166" t="s">
        <v>176</v>
      </c>
      <c r="D17" s="148">
        <v>0</v>
      </c>
      <c r="E17" s="148">
        <v>0</v>
      </c>
      <c r="F17" s="148">
        <v>0</v>
      </c>
      <c r="G17" s="148">
        <v>0</v>
      </c>
      <c r="H17" s="148">
        <v>-4598.2764951734061</v>
      </c>
      <c r="I17" s="286">
        <v>-4598.2764951734061</v>
      </c>
      <c r="J17" s="148">
        <v>-182.26774</v>
      </c>
      <c r="K17" s="286">
        <v>-4780</v>
      </c>
    </row>
    <row r="18" spans="2:19" x14ac:dyDescent="0.25">
      <c r="B18" s="166" t="s">
        <v>186</v>
      </c>
      <c r="D18" s="193">
        <v>0</v>
      </c>
      <c r="E18" s="193">
        <v>0</v>
      </c>
      <c r="F18" s="193">
        <v>0</v>
      </c>
      <c r="G18" s="193">
        <v>-345.0958</v>
      </c>
      <c r="H18" s="193">
        <v>0</v>
      </c>
      <c r="I18" s="287">
        <v>-345.0958</v>
      </c>
      <c r="J18" s="193">
        <v>-276.02633000000003</v>
      </c>
      <c r="K18" s="287">
        <v>-621.12212999999997</v>
      </c>
    </row>
    <row r="19" spans="2:19" x14ac:dyDescent="0.25">
      <c r="B19" s="167" t="s">
        <v>76</v>
      </c>
      <c r="D19" s="147">
        <v>0</v>
      </c>
      <c r="E19" s="147">
        <v>0</v>
      </c>
      <c r="F19" s="147">
        <v>0</v>
      </c>
      <c r="G19" s="147">
        <v>-345.0958</v>
      </c>
      <c r="H19" s="147">
        <v>-4598.2764951734061</v>
      </c>
      <c r="I19" s="285">
        <v>-4943.3722951734053</v>
      </c>
      <c r="J19" s="147">
        <v>-458.29407000000003</v>
      </c>
      <c r="K19" s="285">
        <v>-5401</v>
      </c>
    </row>
    <row r="20" spans="2:19" x14ac:dyDescent="0.25">
      <c r="B20" s="166" t="s">
        <v>77</v>
      </c>
      <c r="D20" s="148">
        <v>1</v>
      </c>
      <c r="E20" s="148">
        <v>117079.467</v>
      </c>
      <c r="F20" s="148">
        <v>0</v>
      </c>
      <c r="G20" s="148">
        <v>0</v>
      </c>
      <c r="H20" s="148">
        <v>0</v>
      </c>
      <c r="I20" s="286">
        <v>117080.467</v>
      </c>
      <c r="J20" s="148"/>
      <c r="K20" s="286">
        <v>117080.467</v>
      </c>
    </row>
    <row r="21" spans="2:19" x14ac:dyDescent="0.25">
      <c r="B21" s="166" t="s">
        <v>80</v>
      </c>
      <c r="D21" s="148">
        <v>-722300.25</v>
      </c>
      <c r="E21" s="148">
        <v>139982.48838</v>
      </c>
      <c r="F21" s="148">
        <v>0</v>
      </c>
      <c r="G21" s="148">
        <v>0</v>
      </c>
      <c r="H21" s="148">
        <v>582317.76162</v>
      </c>
      <c r="I21" s="286">
        <v>0</v>
      </c>
      <c r="J21" s="148"/>
      <c r="K21" s="286">
        <v>0</v>
      </c>
    </row>
    <row r="22" spans="2:19" x14ac:dyDescent="0.25">
      <c r="B22" s="165" t="s">
        <v>78</v>
      </c>
      <c r="D22" s="148">
        <v>0</v>
      </c>
      <c r="E22" s="148">
        <v>0</v>
      </c>
      <c r="F22" s="148">
        <v>0</v>
      </c>
      <c r="G22" s="148">
        <v>0</v>
      </c>
      <c r="H22" s="148">
        <v>0</v>
      </c>
      <c r="I22" s="286">
        <v>0</v>
      </c>
      <c r="J22" s="148">
        <v>-1111</v>
      </c>
      <c r="K22" s="286">
        <v>-1111</v>
      </c>
    </row>
    <row r="23" spans="2:19" x14ac:dyDescent="0.25">
      <c r="B23" s="165" t="s">
        <v>139</v>
      </c>
      <c r="D23" s="148">
        <v>0</v>
      </c>
      <c r="E23" s="148">
        <v>108120.66859</v>
      </c>
      <c r="F23" s="148">
        <v>0</v>
      </c>
      <c r="G23" s="148">
        <v>0</v>
      </c>
      <c r="H23" s="148">
        <v>0</v>
      </c>
      <c r="I23" s="286">
        <v>108120.66859</v>
      </c>
      <c r="J23" s="148"/>
      <c r="K23" s="286">
        <v>108120.66859</v>
      </c>
      <c r="S23"/>
    </row>
    <row r="24" spans="2:19" x14ac:dyDescent="0.25">
      <c r="B24" s="165" t="s">
        <v>79</v>
      </c>
      <c r="D24" s="193">
        <v>0</v>
      </c>
      <c r="E24" s="193">
        <v>210477</v>
      </c>
      <c r="F24" s="193">
        <v>0</v>
      </c>
      <c r="G24" s="193">
        <v>0</v>
      </c>
      <c r="H24" s="193">
        <v>-210477</v>
      </c>
      <c r="I24" s="287">
        <v>0</v>
      </c>
      <c r="J24" s="193"/>
      <c r="K24" s="287">
        <v>0</v>
      </c>
    </row>
    <row r="25" spans="2:19" ht="15.75" thickBot="1" x14ac:dyDescent="0.3">
      <c r="B25" s="137" t="s">
        <v>238</v>
      </c>
      <c r="D25" s="172">
        <v>2166900.75</v>
      </c>
      <c r="E25" s="172">
        <v>698432.41586000007</v>
      </c>
      <c r="F25" s="172">
        <v>-29059.106452799224</v>
      </c>
      <c r="G25" s="172">
        <v>-611.97198133102893</v>
      </c>
      <c r="H25" s="172">
        <v>527189.91306482663</v>
      </c>
      <c r="I25" s="288">
        <v>3362852.0004906962</v>
      </c>
      <c r="J25" s="172">
        <v>70508.562640004966</v>
      </c>
      <c r="K25" s="288">
        <v>3433360.5631307</v>
      </c>
    </row>
    <row r="26" spans="2:19" x14ac:dyDescent="0.25">
      <c r="B26" s="7"/>
      <c r="D26" s="12"/>
      <c r="E26" s="12"/>
      <c r="F26" s="12"/>
      <c r="G26" s="12"/>
      <c r="H26" s="12"/>
      <c r="I26" s="12"/>
      <c r="J26" s="12"/>
      <c r="K26" s="12"/>
    </row>
    <row r="27" spans="2:19" x14ac:dyDescent="0.25">
      <c r="B27" s="137" t="s">
        <v>66</v>
      </c>
      <c r="D27" s="12"/>
      <c r="E27" s="12"/>
      <c r="F27" s="12"/>
      <c r="G27" s="12"/>
      <c r="H27" s="12"/>
      <c r="I27" s="12"/>
      <c r="J27" s="12"/>
      <c r="K27" s="12"/>
    </row>
    <row r="28" spans="2:19" ht="15.75" thickBot="1" x14ac:dyDescent="0.3">
      <c r="B28" s="935"/>
      <c r="D28" s="283"/>
      <c r="E28" s="283"/>
      <c r="F28" s="997" t="s">
        <v>44</v>
      </c>
      <c r="G28" s="998"/>
      <c r="H28" s="283"/>
      <c r="I28" s="283"/>
      <c r="J28" s="283"/>
      <c r="K28" s="283"/>
    </row>
    <row r="29" spans="2:19" ht="102.75" thickBot="1" x14ac:dyDescent="0.3">
      <c r="B29" s="936"/>
      <c r="D29" s="281" t="s">
        <v>42</v>
      </c>
      <c r="E29" s="281" t="s">
        <v>43</v>
      </c>
      <c r="F29" s="281" t="s">
        <v>67</v>
      </c>
      <c r="G29" s="281" t="s">
        <v>68</v>
      </c>
      <c r="H29" s="281" t="s">
        <v>69</v>
      </c>
      <c r="I29" s="281" t="s">
        <v>70</v>
      </c>
      <c r="J29" s="281" t="s">
        <v>71</v>
      </c>
      <c r="K29" s="281" t="s">
        <v>72</v>
      </c>
    </row>
    <row r="30" spans="2:19" x14ac:dyDescent="0.25">
      <c r="B30" s="283"/>
      <c r="D30" s="283" t="s">
        <v>0</v>
      </c>
      <c r="E30" s="284" t="s">
        <v>0</v>
      </c>
      <c r="F30" s="283" t="s">
        <v>0</v>
      </c>
      <c r="G30" s="283" t="s">
        <v>0</v>
      </c>
      <c r="H30" s="283" t="s">
        <v>0</v>
      </c>
      <c r="I30" s="283" t="s">
        <v>0</v>
      </c>
      <c r="J30" s="283" t="s">
        <v>0</v>
      </c>
      <c r="K30" s="283" t="s">
        <v>0</v>
      </c>
    </row>
    <row r="31" spans="2:19" s="22" customFormat="1" x14ac:dyDescent="0.25">
      <c r="B31" s="61"/>
      <c r="C31"/>
      <c r="D31" s="9"/>
      <c r="E31" s="62"/>
      <c r="F31" s="9"/>
      <c r="G31" s="9"/>
      <c r="H31" s="9"/>
      <c r="I31" s="9"/>
      <c r="J31" s="9"/>
      <c r="K31" s="9"/>
    </row>
    <row r="32" spans="2:19" x14ac:dyDescent="0.25">
      <c r="B32" s="137" t="s">
        <v>214</v>
      </c>
      <c r="D32" s="147">
        <v>2889200</v>
      </c>
      <c r="E32" s="97">
        <v>102760</v>
      </c>
      <c r="F32" s="97">
        <v>11385</v>
      </c>
      <c r="G32" s="139">
        <v>-639</v>
      </c>
      <c r="H32" s="139">
        <v>-87717</v>
      </c>
      <c r="I32" s="285">
        <v>2914990</v>
      </c>
      <c r="J32" s="97">
        <v>75491</v>
      </c>
      <c r="K32" s="285">
        <v>2990481</v>
      </c>
      <c r="L32" s="15"/>
    </row>
    <row r="33" spans="2:12" x14ac:dyDescent="0.25">
      <c r="B33" s="142" t="s">
        <v>73</v>
      </c>
      <c r="D33" s="148" t="s">
        <v>74</v>
      </c>
      <c r="E33" s="131" t="s">
        <v>74</v>
      </c>
      <c r="F33" s="131" t="s">
        <v>74</v>
      </c>
      <c r="G33" s="131" t="s">
        <v>74</v>
      </c>
      <c r="H33" s="98">
        <v>267677</v>
      </c>
      <c r="I33" s="289">
        <v>267677</v>
      </c>
      <c r="J33" s="99">
        <v>-234</v>
      </c>
      <c r="K33" s="289">
        <v>267443</v>
      </c>
      <c r="L33" s="15"/>
    </row>
    <row r="34" spans="2:12" x14ac:dyDescent="0.25">
      <c r="B34" s="142" t="s">
        <v>75</v>
      </c>
      <c r="D34" s="193" t="s">
        <v>74</v>
      </c>
      <c r="E34" s="191" t="s">
        <v>74</v>
      </c>
      <c r="F34" s="190">
        <v>-40445</v>
      </c>
      <c r="G34" s="191">
        <v>372</v>
      </c>
      <c r="H34" s="191" t="s">
        <v>74</v>
      </c>
      <c r="I34" s="290">
        <v>-40073</v>
      </c>
      <c r="J34" s="191">
        <v>270</v>
      </c>
      <c r="K34" s="290">
        <v>-39803</v>
      </c>
      <c r="L34" s="15"/>
    </row>
    <row r="35" spans="2:12" x14ac:dyDescent="0.25">
      <c r="B35" s="143" t="s">
        <v>76</v>
      </c>
      <c r="D35" s="131" t="s">
        <v>74</v>
      </c>
      <c r="E35" s="127" t="s">
        <v>18</v>
      </c>
      <c r="F35" s="139">
        <v>-40445</v>
      </c>
      <c r="G35" s="127">
        <v>372</v>
      </c>
      <c r="H35" s="97">
        <v>267677</v>
      </c>
      <c r="I35" s="285">
        <v>227604</v>
      </c>
      <c r="J35" s="127">
        <v>36</v>
      </c>
      <c r="K35" s="285">
        <v>227640</v>
      </c>
      <c r="L35" s="15"/>
    </row>
    <row r="36" spans="2:12" x14ac:dyDescent="0.25">
      <c r="B36" s="142" t="s">
        <v>77</v>
      </c>
      <c r="D36" s="148" t="s">
        <v>74</v>
      </c>
      <c r="E36" s="131" t="s">
        <v>74</v>
      </c>
      <c r="F36" s="131" t="s">
        <v>74</v>
      </c>
      <c r="G36" s="131" t="s">
        <v>74</v>
      </c>
      <c r="H36" s="131" t="s">
        <v>74</v>
      </c>
      <c r="I36" s="291" t="s">
        <v>74</v>
      </c>
      <c r="J36" s="131" t="s">
        <v>74</v>
      </c>
      <c r="K36" s="291" t="s">
        <v>74</v>
      </c>
      <c r="L36" s="15"/>
    </row>
    <row r="37" spans="2:12" x14ac:dyDescent="0.25">
      <c r="B37" s="142" t="s">
        <v>78</v>
      </c>
      <c r="D37" s="131" t="s">
        <v>74</v>
      </c>
      <c r="E37" s="131" t="s">
        <v>74</v>
      </c>
      <c r="F37" s="131" t="s">
        <v>74</v>
      </c>
      <c r="G37" s="131" t="s">
        <v>74</v>
      </c>
      <c r="H37" s="131" t="s">
        <v>74</v>
      </c>
      <c r="I37" s="291" t="s">
        <v>18</v>
      </c>
      <c r="J37" s="99">
        <v>-3449</v>
      </c>
      <c r="K37" s="292">
        <v>-3449</v>
      </c>
      <c r="L37" s="15"/>
    </row>
    <row r="38" spans="2:12" x14ac:dyDescent="0.25">
      <c r="B38" s="142" t="s">
        <v>79</v>
      </c>
      <c r="D38" s="191" t="s">
        <v>74</v>
      </c>
      <c r="E38" s="192">
        <v>20013</v>
      </c>
      <c r="F38" s="191" t="s">
        <v>74</v>
      </c>
      <c r="G38" s="191" t="s">
        <v>74</v>
      </c>
      <c r="H38" s="190">
        <v>-20013</v>
      </c>
      <c r="I38" s="293" t="s">
        <v>18</v>
      </c>
      <c r="J38" s="191" t="s">
        <v>74</v>
      </c>
      <c r="K38" s="293" t="s">
        <v>18</v>
      </c>
      <c r="L38" s="15"/>
    </row>
    <row r="39" spans="2:12" ht="15.75" thickBot="1" x14ac:dyDescent="0.3">
      <c r="B39" s="137" t="s">
        <v>215</v>
      </c>
      <c r="D39" s="170">
        <v>2889200</v>
      </c>
      <c r="E39" s="170">
        <v>122773</v>
      </c>
      <c r="F39" s="171">
        <v>-29059</v>
      </c>
      <c r="G39" s="171">
        <v>-267</v>
      </c>
      <c r="H39" s="170">
        <v>159947</v>
      </c>
      <c r="I39" s="288">
        <v>3142594</v>
      </c>
      <c r="J39" s="170">
        <v>72078</v>
      </c>
      <c r="K39" s="288">
        <v>3214672</v>
      </c>
      <c r="L39" s="15"/>
    </row>
    <row r="40" spans="2:12" x14ac:dyDescent="0.25">
      <c r="B40" s="16"/>
      <c r="D40" s="128"/>
      <c r="E40" s="128"/>
      <c r="F40" s="128"/>
      <c r="G40" s="128"/>
      <c r="H40" s="128"/>
      <c r="I40" s="128"/>
      <c r="J40" s="128"/>
      <c r="K40" s="140"/>
      <c r="L40" s="15"/>
    </row>
    <row r="41" spans="2:12" x14ac:dyDescent="0.25">
      <c r="B41" s="137" t="s">
        <v>216</v>
      </c>
      <c r="D41" s="97">
        <v>2889200</v>
      </c>
      <c r="E41" s="97">
        <v>122773</v>
      </c>
      <c r="F41" s="139">
        <v>-29059</v>
      </c>
      <c r="G41" s="139">
        <v>-267</v>
      </c>
      <c r="H41" s="97">
        <v>159947</v>
      </c>
      <c r="I41" s="285">
        <v>3142594</v>
      </c>
      <c r="J41" s="97">
        <v>72078</v>
      </c>
      <c r="K41" s="285">
        <v>3214672</v>
      </c>
      <c r="L41" s="15"/>
    </row>
    <row r="42" spans="2:12" x14ac:dyDescent="0.25">
      <c r="B42" s="142" t="s">
        <v>73</v>
      </c>
      <c r="D42" s="131"/>
      <c r="E42" s="131"/>
      <c r="F42" s="131"/>
      <c r="G42" s="131"/>
      <c r="H42" s="141">
        <v>74043</v>
      </c>
      <c r="I42" s="289">
        <v>74043</v>
      </c>
      <c r="J42" s="99">
        <v>-8656</v>
      </c>
      <c r="K42" s="289">
        <v>65387</v>
      </c>
      <c r="L42" s="15"/>
    </row>
    <row r="43" spans="2:12" x14ac:dyDescent="0.25">
      <c r="B43" s="142" t="s">
        <v>75</v>
      </c>
      <c r="D43" s="191" t="s">
        <v>74</v>
      </c>
      <c r="E43" s="191" t="s">
        <v>74</v>
      </c>
      <c r="F43" s="192">
        <v>12877</v>
      </c>
      <c r="G43" s="191">
        <v>57</v>
      </c>
      <c r="H43" s="191" t="s">
        <v>74</v>
      </c>
      <c r="I43" s="294">
        <v>12934</v>
      </c>
      <c r="J43" s="191">
        <v>66</v>
      </c>
      <c r="K43" s="294">
        <v>13000</v>
      </c>
      <c r="L43" s="15"/>
    </row>
    <row r="44" spans="2:12" x14ac:dyDescent="0.25">
      <c r="B44" s="143" t="s">
        <v>76</v>
      </c>
      <c r="D44" s="147" t="s">
        <v>18</v>
      </c>
      <c r="E44" s="127" t="s">
        <v>18</v>
      </c>
      <c r="F44" s="97">
        <v>12877</v>
      </c>
      <c r="G44" s="127">
        <v>57</v>
      </c>
      <c r="H44" s="97">
        <v>74043</v>
      </c>
      <c r="I44" s="285">
        <v>86977</v>
      </c>
      <c r="J44" s="139">
        <v>-8590</v>
      </c>
      <c r="K44" s="285">
        <v>78387</v>
      </c>
      <c r="L44" s="15"/>
    </row>
    <row r="45" spans="2:12" x14ac:dyDescent="0.25">
      <c r="B45" s="142" t="s">
        <v>77</v>
      </c>
      <c r="D45" s="131">
        <v>1</v>
      </c>
      <c r="E45" s="98">
        <v>117079</v>
      </c>
      <c r="F45" s="131" t="s">
        <v>74</v>
      </c>
      <c r="G45" s="131" t="s">
        <v>74</v>
      </c>
      <c r="H45" s="131" t="s">
        <v>74</v>
      </c>
      <c r="I45" s="289">
        <v>117080</v>
      </c>
      <c r="J45" s="131" t="s">
        <v>74</v>
      </c>
      <c r="K45" s="289">
        <v>117080</v>
      </c>
      <c r="L45" s="15"/>
    </row>
    <row r="46" spans="2:12" x14ac:dyDescent="0.25">
      <c r="B46" s="142" t="s">
        <v>80</v>
      </c>
      <c r="D46" s="99">
        <v>-722300</v>
      </c>
      <c r="E46" s="98">
        <v>139982</v>
      </c>
      <c r="F46" s="131" t="s">
        <v>74</v>
      </c>
      <c r="G46" s="131" t="s">
        <v>74</v>
      </c>
      <c r="H46" s="98">
        <v>582318</v>
      </c>
      <c r="I46" s="291" t="s">
        <v>18</v>
      </c>
      <c r="J46" s="131" t="s">
        <v>74</v>
      </c>
      <c r="K46" s="291" t="s">
        <v>18</v>
      </c>
      <c r="L46" s="15"/>
    </row>
    <row r="47" spans="2:12" x14ac:dyDescent="0.25">
      <c r="B47" s="142" t="s">
        <v>81</v>
      </c>
      <c r="D47" s="131" t="s">
        <v>74</v>
      </c>
      <c r="E47" s="99">
        <v>-150</v>
      </c>
      <c r="F47" s="131" t="s">
        <v>74</v>
      </c>
      <c r="G47" s="131" t="s">
        <v>74</v>
      </c>
      <c r="H47" s="131" t="s">
        <v>74</v>
      </c>
      <c r="I47" s="292">
        <v>-150</v>
      </c>
      <c r="J47" s="131" t="s">
        <v>74</v>
      </c>
      <c r="K47" s="292">
        <v>-150</v>
      </c>
      <c r="L47" s="15"/>
    </row>
    <row r="48" spans="2:12" x14ac:dyDescent="0.25">
      <c r="B48" s="142" t="s">
        <v>78</v>
      </c>
      <c r="D48" s="147" t="s">
        <v>74</v>
      </c>
      <c r="E48" s="131" t="s">
        <v>18</v>
      </c>
      <c r="F48" s="131" t="s">
        <v>74</v>
      </c>
      <c r="G48" s="131" t="s">
        <v>74</v>
      </c>
      <c r="H48" s="131" t="s">
        <v>74</v>
      </c>
      <c r="I48" s="291" t="s">
        <v>18</v>
      </c>
      <c r="J48" s="99">
        <v>-1111</v>
      </c>
      <c r="K48" s="292">
        <v>-1111</v>
      </c>
      <c r="L48" s="15"/>
    </row>
    <row r="49" spans="2:12" x14ac:dyDescent="0.25">
      <c r="B49" s="142" t="s">
        <v>82</v>
      </c>
      <c r="D49" s="131" t="s">
        <v>74</v>
      </c>
      <c r="E49" s="98">
        <v>100016</v>
      </c>
      <c r="F49" s="131" t="s">
        <v>74</v>
      </c>
      <c r="G49" s="131" t="s">
        <v>74</v>
      </c>
      <c r="H49" s="131" t="s">
        <v>74</v>
      </c>
      <c r="I49" s="289">
        <v>100016</v>
      </c>
      <c r="J49" s="131" t="s">
        <v>74</v>
      </c>
      <c r="K49" s="289">
        <v>100016</v>
      </c>
      <c r="L49" s="15"/>
    </row>
    <row r="50" spans="2:12" x14ac:dyDescent="0.25">
      <c r="B50" s="142" t="s">
        <v>79</v>
      </c>
      <c r="D50" s="191" t="s">
        <v>74</v>
      </c>
      <c r="E50" s="192">
        <v>213061</v>
      </c>
      <c r="F50" s="191" t="s">
        <v>74</v>
      </c>
      <c r="G50" s="191" t="s">
        <v>74</v>
      </c>
      <c r="H50" s="190">
        <v>-213061</v>
      </c>
      <c r="I50" s="293" t="s">
        <v>74</v>
      </c>
      <c r="J50" s="191" t="s">
        <v>74</v>
      </c>
      <c r="K50" s="293" t="s">
        <v>74</v>
      </c>
      <c r="L50" s="15"/>
    </row>
    <row r="51" spans="2:12" ht="15.75" thickBot="1" x14ac:dyDescent="0.3">
      <c r="B51" s="137" t="s">
        <v>217</v>
      </c>
      <c r="D51" s="170">
        <v>2166901</v>
      </c>
      <c r="E51" s="170">
        <v>692761</v>
      </c>
      <c r="F51" s="171">
        <v>-16182</v>
      </c>
      <c r="G51" s="171">
        <v>-210</v>
      </c>
      <c r="H51" s="170">
        <v>603247</v>
      </c>
      <c r="I51" s="288">
        <v>3446517</v>
      </c>
      <c r="J51" s="170">
        <v>62377</v>
      </c>
      <c r="K51" s="288">
        <v>3508894</v>
      </c>
      <c r="L51" s="15"/>
    </row>
    <row r="53" spans="2:12" x14ac:dyDescent="0.25">
      <c r="B53" s="137" t="s">
        <v>171</v>
      </c>
      <c r="D53" s="50"/>
      <c r="E53" s="12"/>
      <c r="F53" s="12"/>
      <c r="G53" s="12"/>
      <c r="H53" s="12"/>
      <c r="I53" s="12"/>
      <c r="J53" s="12"/>
      <c r="K53" s="12"/>
    </row>
    <row r="54" spans="2:12" ht="15.75" thickBot="1" x14ac:dyDescent="0.3">
      <c r="B54" s="935"/>
      <c r="D54" s="283"/>
      <c r="E54" s="283"/>
      <c r="F54" s="997" t="s">
        <v>44</v>
      </c>
      <c r="G54" s="998"/>
      <c r="H54" s="283"/>
      <c r="I54" s="283"/>
      <c r="J54" s="283"/>
      <c r="K54" s="283"/>
    </row>
    <row r="55" spans="2:12" ht="102.75" thickBot="1" x14ac:dyDescent="0.3">
      <c r="B55" s="936"/>
      <c r="D55" s="281" t="s">
        <v>42</v>
      </c>
      <c r="E55" s="281" t="s">
        <v>43</v>
      </c>
      <c r="F55" s="281" t="s">
        <v>67</v>
      </c>
      <c r="G55" s="281" t="s">
        <v>68</v>
      </c>
      <c r="H55" s="281" t="s">
        <v>170</v>
      </c>
      <c r="I55" s="281" t="s">
        <v>70</v>
      </c>
      <c r="J55" s="281" t="s">
        <v>71</v>
      </c>
      <c r="K55" s="281" t="s">
        <v>72</v>
      </c>
    </row>
    <row r="56" spans="2:12" x14ac:dyDescent="0.25">
      <c r="B56" s="283"/>
      <c r="D56" s="283" t="s">
        <v>0</v>
      </c>
      <c r="E56" s="295" t="s">
        <v>0</v>
      </c>
      <c r="F56" s="283" t="s">
        <v>0</v>
      </c>
      <c r="G56" s="283" t="s">
        <v>0</v>
      </c>
      <c r="H56" s="283" t="s">
        <v>0</v>
      </c>
      <c r="I56" s="283" t="s">
        <v>0</v>
      </c>
      <c r="J56" s="283" t="s">
        <v>0</v>
      </c>
      <c r="K56" s="283" t="s">
        <v>0</v>
      </c>
    </row>
    <row r="57" spans="2:12" s="22" customFormat="1" x14ac:dyDescent="0.25">
      <c r="B57" s="19"/>
      <c r="C57"/>
      <c r="D57" s="146"/>
      <c r="E57" s="146"/>
      <c r="F57" s="146"/>
      <c r="G57" s="146"/>
      <c r="H57" s="146"/>
      <c r="I57" s="146"/>
      <c r="J57" s="146"/>
      <c r="K57" s="146"/>
    </row>
    <row r="58" spans="2:12" x14ac:dyDescent="0.25">
      <c r="B58" s="137" t="s">
        <v>221</v>
      </c>
      <c r="D58" s="147">
        <v>2889200</v>
      </c>
      <c r="E58" s="151">
        <v>122773.37269</v>
      </c>
      <c r="F58" s="151">
        <v>-29059.106449999999</v>
      </c>
      <c r="G58" s="151">
        <v>-266.87667999999996</v>
      </c>
      <c r="H58" s="151">
        <v>159946.84714</v>
      </c>
      <c r="I58" s="285">
        <v>3142594.2367000002</v>
      </c>
      <c r="J58" s="151">
        <v>72077.856709999993</v>
      </c>
      <c r="K58" s="285">
        <v>3214672.0934100002</v>
      </c>
    </row>
    <row r="59" spans="2:12" x14ac:dyDescent="0.25">
      <c r="B59" s="163" t="s">
        <v>176</v>
      </c>
      <c r="D59" s="148">
        <v>0</v>
      </c>
      <c r="E59" s="152">
        <v>0</v>
      </c>
      <c r="F59" s="152">
        <v>0</v>
      </c>
      <c r="G59" s="152">
        <v>0</v>
      </c>
      <c r="H59" s="152">
        <v>3733.4862200000002</v>
      </c>
      <c r="I59" s="285">
        <v>3733.4862200000002</v>
      </c>
      <c r="J59" s="152">
        <v>-2290.4097099999999</v>
      </c>
      <c r="K59" s="285">
        <v>1443.0765100000003</v>
      </c>
    </row>
    <row r="60" spans="2:12" x14ac:dyDescent="0.25">
      <c r="B60" s="163" t="s">
        <v>186</v>
      </c>
      <c r="D60" s="194">
        <v>0</v>
      </c>
      <c r="E60" s="194">
        <v>0</v>
      </c>
      <c r="F60" s="194">
        <v>0</v>
      </c>
      <c r="G60" s="194">
        <v>0</v>
      </c>
      <c r="H60" s="194">
        <v>0</v>
      </c>
      <c r="I60" s="296">
        <v>0</v>
      </c>
      <c r="J60" s="194">
        <v>0</v>
      </c>
      <c r="K60" s="296">
        <v>0</v>
      </c>
    </row>
    <row r="61" spans="2:12" x14ac:dyDescent="0.25">
      <c r="B61" s="164" t="s">
        <v>76</v>
      </c>
      <c r="D61" s="148">
        <v>0</v>
      </c>
      <c r="E61" s="151">
        <v>0</v>
      </c>
      <c r="F61" s="151">
        <v>0</v>
      </c>
      <c r="G61" s="151">
        <v>0</v>
      </c>
      <c r="H61" s="151">
        <v>3733.4862200000002</v>
      </c>
      <c r="I61" s="285">
        <v>3733.4862200000002</v>
      </c>
      <c r="J61" s="151">
        <v>-2290.4097099999999</v>
      </c>
      <c r="K61" s="285">
        <v>1443.0765100000003</v>
      </c>
    </row>
    <row r="62" spans="2:12" x14ac:dyDescent="0.25">
      <c r="B62" s="163" t="s">
        <v>77</v>
      </c>
      <c r="D62" s="148">
        <v>0</v>
      </c>
      <c r="E62" s="152">
        <v>0</v>
      </c>
      <c r="F62" s="152">
        <v>0</v>
      </c>
      <c r="G62" s="152">
        <v>0</v>
      </c>
      <c r="H62" s="152">
        <v>0</v>
      </c>
      <c r="I62" s="285">
        <v>0</v>
      </c>
      <c r="J62" s="152"/>
      <c r="K62" s="285">
        <v>0</v>
      </c>
    </row>
    <row r="63" spans="2:12" x14ac:dyDescent="0.25">
      <c r="B63" s="163" t="s">
        <v>79</v>
      </c>
      <c r="D63" s="194">
        <v>0</v>
      </c>
      <c r="E63" s="194">
        <v>0</v>
      </c>
      <c r="F63" s="194">
        <v>0</v>
      </c>
      <c r="G63" s="194">
        <v>0</v>
      </c>
      <c r="H63" s="194">
        <v>0</v>
      </c>
      <c r="I63" s="296">
        <v>0</v>
      </c>
      <c r="J63" s="194"/>
      <c r="K63" s="296">
        <v>0</v>
      </c>
    </row>
    <row r="64" spans="2:12" ht="15.75" thickBot="1" x14ac:dyDescent="0.3">
      <c r="B64" s="137" t="s">
        <v>239</v>
      </c>
      <c r="D64" s="173">
        <v>2889200</v>
      </c>
      <c r="E64" s="173">
        <v>122773.37269</v>
      </c>
      <c r="F64" s="173">
        <v>-29059.106449999999</v>
      </c>
      <c r="G64" s="173">
        <v>-266.87667999999996</v>
      </c>
      <c r="H64" s="173">
        <v>163680.33335999999</v>
      </c>
      <c r="I64" s="288">
        <v>3146327</v>
      </c>
      <c r="J64" s="173">
        <v>69788</v>
      </c>
      <c r="K64" s="288">
        <v>3216115.1699200007</v>
      </c>
    </row>
    <row r="65" spans="2:11" s="22" customFormat="1" x14ac:dyDescent="0.25">
      <c r="B65" s="23"/>
      <c r="C65"/>
      <c r="D65" s="148"/>
      <c r="E65" s="153"/>
      <c r="F65" s="153"/>
      <c r="G65" s="153"/>
      <c r="H65" s="153"/>
      <c r="I65" s="153"/>
      <c r="J65" s="153"/>
      <c r="K65" s="153"/>
    </row>
    <row r="66" spans="2:11" x14ac:dyDescent="0.25">
      <c r="B66" s="137" t="s">
        <v>222</v>
      </c>
      <c r="D66" s="151">
        <v>2166900.75</v>
      </c>
      <c r="E66" s="151">
        <v>692760.96674000006</v>
      </c>
      <c r="F66" s="151">
        <v>-16181.668210000002</v>
      </c>
      <c r="G66" s="151">
        <v>-210.03231</v>
      </c>
      <c r="H66" s="151">
        <v>603246.57475000003</v>
      </c>
      <c r="I66" s="285">
        <v>3446516.5909699998</v>
      </c>
      <c r="J66" s="151">
        <v>62377.123380000005</v>
      </c>
      <c r="K66" s="285">
        <v>3508893.71435</v>
      </c>
    </row>
    <row r="67" spans="2:11" x14ac:dyDescent="0.25">
      <c r="B67" s="163" t="s">
        <v>176</v>
      </c>
      <c r="D67" s="148">
        <v>0</v>
      </c>
      <c r="E67" s="152">
        <v>0</v>
      </c>
      <c r="F67" s="152">
        <v>0</v>
      </c>
      <c r="G67" s="152">
        <v>0</v>
      </c>
      <c r="H67" s="152">
        <v>56867.181339999996</v>
      </c>
      <c r="I67" s="297">
        <v>56867.181339999996</v>
      </c>
      <c r="J67" s="152">
        <v>666.56074000000001</v>
      </c>
      <c r="K67" s="297">
        <v>57533.742079999996</v>
      </c>
    </row>
    <row r="68" spans="2:11" x14ac:dyDescent="0.25">
      <c r="B68" s="163" t="s">
        <v>186</v>
      </c>
      <c r="D68" s="194">
        <v>0</v>
      </c>
      <c r="E68" s="194">
        <v>0</v>
      </c>
      <c r="F68" s="194">
        <v>0</v>
      </c>
      <c r="G68" s="194">
        <v>76.86263000000001</v>
      </c>
      <c r="H68" s="194">
        <v>0</v>
      </c>
      <c r="I68" s="298">
        <v>76.86263000000001</v>
      </c>
      <c r="J68" s="194">
        <v>61.479179999999999</v>
      </c>
      <c r="K68" s="298">
        <v>138.34181000000001</v>
      </c>
    </row>
    <row r="69" spans="2:11" x14ac:dyDescent="0.25">
      <c r="B69" s="164" t="s">
        <v>76</v>
      </c>
      <c r="D69" s="148">
        <v>0</v>
      </c>
      <c r="E69" s="151">
        <v>0</v>
      </c>
      <c r="F69" s="151">
        <v>0</v>
      </c>
      <c r="G69" s="151">
        <v>76.86263000000001</v>
      </c>
      <c r="H69" s="151">
        <v>56867.181339999996</v>
      </c>
      <c r="I69" s="285">
        <v>56944.043969999999</v>
      </c>
      <c r="J69" s="151">
        <v>728.03992000000005</v>
      </c>
      <c r="K69" s="285">
        <v>57672.083890000002</v>
      </c>
    </row>
    <row r="70" spans="2:11" x14ac:dyDescent="0.25">
      <c r="B70" s="165" t="s">
        <v>77</v>
      </c>
      <c r="D70" s="152">
        <v>72445.100000000006</v>
      </c>
      <c r="E70" s="152">
        <v>26050.678399999997</v>
      </c>
      <c r="F70" s="152">
        <v>0</v>
      </c>
      <c r="G70" s="152">
        <v>0</v>
      </c>
      <c r="H70" s="152">
        <v>0</v>
      </c>
      <c r="I70" s="297">
        <v>98495.77840000001</v>
      </c>
      <c r="J70" s="152">
        <v>0</v>
      </c>
      <c r="K70" s="297">
        <v>98495.77840000001</v>
      </c>
    </row>
    <row r="71" spans="2:11" x14ac:dyDescent="0.25">
      <c r="B71" s="165" t="s">
        <v>139</v>
      </c>
      <c r="D71" s="148">
        <v>0</v>
      </c>
      <c r="E71" s="152">
        <v>-100014.876</v>
      </c>
      <c r="F71" s="152">
        <v>0</v>
      </c>
      <c r="G71" s="152">
        <v>0</v>
      </c>
      <c r="H71" s="152">
        <v>0</v>
      </c>
      <c r="I71" s="297">
        <v>-100014.876</v>
      </c>
      <c r="J71" s="152">
        <v>0</v>
      </c>
      <c r="K71" s="297">
        <v>-100014.876</v>
      </c>
    </row>
    <row r="72" spans="2:11" x14ac:dyDescent="0.25">
      <c r="B72" s="165" t="s">
        <v>79</v>
      </c>
      <c r="D72" s="194">
        <v>0</v>
      </c>
      <c r="E72" s="194">
        <v>0</v>
      </c>
      <c r="F72" s="194">
        <v>0</v>
      </c>
      <c r="G72" s="194">
        <v>0</v>
      </c>
      <c r="H72" s="194">
        <v>0</v>
      </c>
      <c r="I72" s="298">
        <v>0</v>
      </c>
      <c r="J72" s="194">
        <v>0</v>
      </c>
      <c r="K72" s="298">
        <v>0</v>
      </c>
    </row>
    <row r="73" spans="2:11" ht="15.75" thickBot="1" x14ac:dyDescent="0.3">
      <c r="B73" s="137" t="s">
        <v>240</v>
      </c>
      <c r="D73" s="173">
        <v>2239345.85</v>
      </c>
      <c r="E73" s="173">
        <v>618796.76913999999</v>
      </c>
      <c r="F73" s="173">
        <v>-16181.668210000002</v>
      </c>
      <c r="G73" s="173">
        <v>-133.16968</v>
      </c>
      <c r="H73" s="173">
        <v>660113.75609000004</v>
      </c>
      <c r="I73" s="288">
        <v>3501941.5373399998</v>
      </c>
      <c r="J73" s="173">
        <v>63105.163300000007</v>
      </c>
      <c r="K73" s="288">
        <v>3565046.7006399999</v>
      </c>
    </row>
    <row r="74" spans="2:11" x14ac:dyDescent="0.25">
      <c r="B74" s="7"/>
    </row>
    <row r="75" spans="2:11" x14ac:dyDescent="0.25">
      <c r="B75" s="137" t="s">
        <v>190</v>
      </c>
      <c r="D75" s="12"/>
      <c r="E75" s="12"/>
      <c r="F75" s="12"/>
      <c r="G75" s="12"/>
      <c r="H75" s="12"/>
      <c r="I75" s="12"/>
      <c r="J75" s="12"/>
      <c r="K75" s="12"/>
    </row>
    <row r="76" spans="2:11" ht="15.75" thickBot="1" x14ac:dyDescent="0.3">
      <c r="B76" s="935"/>
      <c r="D76" s="283"/>
      <c r="E76" s="283"/>
      <c r="F76" s="997" t="s">
        <v>44</v>
      </c>
      <c r="G76" s="998"/>
      <c r="H76" s="283"/>
      <c r="I76" s="283"/>
      <c r="J76" s="283"/>
      <c r="K76" s="283"/>
    </row>
    <row r="77" spans="2:11" ht="102.75" thickBot="1" x14ac:dyDescent="0.3">
      <c r="B77" s="936"/>
      <c r="D77" s="281" t="s">
        <v>42</v>
      </c>
      <c r="E77" s="281" t="s">
        <v>43</v>
      </c>
      <c r="F77" s="281" t="s">
        <v>67</v>
      </c>
      <c r="G77" s="281" t="s">
        <v>68</v>
      </c>
      <c r="H77" s="281" t="s">
        <v>170</v>
      </c>
      <c r="I77" s="281" t="s">
        <v>70</v>
      </c>
      <c r="J77" s="281" t="s">
        <v>71</v>
      </c>
      <c r="K77" s="281" t="s">
        <v>72</v>
      </c>
    </row>
    <row r="78" spans="2:11" x14ac:dyDescent="0.25">
      <c r="B78" s="283"/>
      <c r="D78" s="283" t="s">
        <v>0</v>
      </c>
      <c r="E78" s="295" t="s">
        <v>0</v>
      </c>
      <c r="F78" s="283" t="s">
        <v>0</v>
      </c>
      <c r="G78" s="283" t="s">
        <v>0</v>
      </c>
      <c r="H78" s="283" t="s">
        <v>0</v>
      </c>
      <c r="I78" s="283" t="s">
        <v>0</v>
      </c>
      <c r="J78" s="283" t="s">
        <v>0</v>
      </c>
      <c r="K78" s="283" t="s">
        <v>0</v>
      </c>
    </row>
    <row r="79" spans="2:11" s="22" customFormat="1" x14ac:dyDescent="0.25">
      <c r="B79" s="20"/>
      <c r="C79"/>
      <c r="D79" s="157"/>
      <c r="E79" s="157"/>
      <c r="F79" s="157"/>
      <c r="G79" s="157"/>
      <c r="H79" s="157"/>
      <c r="I79" s="158"/>
      <c r="J79" s="157"/>
      <c r="K79" s="157"/>
    </row>
    <row r="80" spans="2:11" x14ac:dyDescent="0.25">
      <c r="B80" s="137" t="s">
        <v>221</v>
      </c>
      <c r="D80" s="147">
        <v>2889200</v>
      </c>
      <c r="E80" s="154">
        <v>122773</v>
      </c>
      <c r="F80" s="154">
        <v>-29059</v>
      </c>
      <c r="G80" s="154">
        <v>-267</v>
      </c>
      <c r="H80" s="154">
        <v>159947</v>
      </c>
      <c r="I80" s="285">
        <v>3142594</v>
      </c>
      <c r="J80" s="154">
        <v>72078</v>
      </c>
      <c r="K80" s="285">
        <v>3214672</v>
      </c>
    </row>
    <row r="81" spans="2:11" x14ac:dyDescent="0.25">
      <c r="B81" s="161" t="s">
        <v>176</v>
      </c>
      <c r="D81" s="148" t="s">
        <v>18</v>
      </c>
      <c r="E81" s="152" t="s">
        <v>18</v>
      </c>
      <c r="F81" s="152" t="s">
        <v>18</v>
      </c>
      <c r="G81" s="152" t="s">
        <v>18</v>
      </c>
      <c r="H81" s="152">
        <v>76409</v>
      </c>
      <c r="I81" s="297">
        <v>76409</v>
      </c>
      <c r="J81" s="155">
        <v>357</v>
      </c>
      <c r="K81" s="297">
        <v>76766</v>
      </c>
    </row>
    <row r="82" spans="2:11" x14ac:dyDescent="0.25">
      <c r="B82" s="161" t="s">
        <v>186</v>
      </c>
      <c r="D82" s="194" t="s">
        <v>18</v>
      </c>
      <c r="E82" s="194" t="s">
        <v>18</v>
      </c>
      <c r="F82" s="194" t="s">
        <v>18</v>
      </c>
      <c r="G82" s="194">
        <v>-655</v>
      </c>
      <c r="H82" s="194" t="s">
        <v>18</v>
      </c>
      <c r="I82" s="298">
        <v>-655</v>
      </c>
      <c r="J82" s="195">
        <v>-522</v>
      </c>
      <c r="K82" s="298">
        <v>-1177</v>
      </c>
    </row>
    <row r="83" spans="2:11" x14ac:dyDescent="0.25">
      <c r="B83" s="162" t="s">
        <v>76</v>
      </c>
      <c r="D83" s="148" t="s">
        <v>18</v>
      </c>
      <c r="E83" s="151" t="s">
        <v>18</v>
      </c>
      <c r="F83" s="151" t="s">
        <v>18</v>
      </c>
      <c r="G83" s="151">
        <v>-655</v>
      </c>
      <c r="H83" s="151">
        <v>76409</v>
      </c>
      <c r="I83" s="285">
        <v>75754</v>
      </c>
      <c r="J83" s="154">
        <v>-165</v>
      </c>
      <c r="K83" s="285">
        <v>75589</v>
      </c>
    </row>
    <row r="84" spans="2:11" x14ac:dyDescent="0.25">
      <c r="B84" s="161" t="s">
        <v>77</v>
      </c>
      <c r="D84" s="148" t="s">
        <v>18</v>
      </c>
      <c r="E84" s="152" t="s">
        <v>18</v>
      </c>
      <c r="F84" s="152" t="s">
        <v>18</v>
      </c>
      <c r="G84" s="152" t="s">
        <v>18</v>
      </c>
      <c r="H84" s="152" t="s">
        <v>18</v>
      </c>
      <c r="I84" s="297" t="s">
        <v>18</v>
      </c>
      <c r="J84" s="155"/>
      <c r="K84" s="299" t="s">
        <v>18</v>
      </c>
    </row>
    <row r="85" spans="2:11" x14ac:dyDescent="0.25">
      <c r="B85" s="161" t="s">
        <v>78</v>
      </c>
      <c r="D85" s="148" t="s">
        <v>18</v>
      </c>
      <c r="E85" s="155" t="s">
        <v>18</v>
      </c>
      <c r="F85" s="155" t="s">
        <v>18</v>
      </c>
      <c r="G85" s="155" t="s">
        <v>18</v>
      </c>
      <c r="H85" s="155" t="s">
        <v>18</v>
      </c>
      <c r="I85" s="297" t="s">
        <v>18</v>
      </c>
      <c r="J85" s="155"/>
      <c r="K85" s="299" t="s">
        <v>18</v>
      </c>
    </row>
    <row r="86" spans="2:11" x14ac:dyDescent="0.25">
      <c r="B86" s="161" t="s">
        <v>79</v>
      </c>
      <c r="D86" s="195" t="s">
        <v>18</v>
      </c>
      <c r="E86" s="195">
        <v>-4852</v>
      </c>
      <c r="F86" s="195" t="s">
        <v>18</v>
      </c>
      <c r="G86" s="195" t="s">
        <v>18</v>
      </c>
      <c r="H86" s="195">
        <v>4852</v>
      </c>
      <c r="I86" s="298" t="s">
        <v>18</v>
      </c>
      <c r="J86" s="195"/>
      <c r="K86" s="300" t="s">
        <v>18</v>
      </c>
    </row>
    <row r="87" spans="2:11" ht="15.75" thickBot="1" x14ac:dyDescent="0.3">
      <c r="B87" s="137" t="s">
        <v>241</v>
      </c>
      <c r="D87" s="174">
        <v>2889200</v>
      </c>
      <c r="E87" s="174">
        <v>117921</v>
      </c>
      <c r="F87" s="174">
        <v>-29059</v>
      </c>
      <c r="G87" s="174">
        <v>-922</v>
      </c>
      <c r="H87" s="174">
        <v>241208</v>
      </c>
      <c r="I87" s="288">
        <v>3218348</v>
      </c>
      <c r="J87" s="174">
        <v>71913</v>
      </c>
      <c r="K87" s="288">
        <v>3290261</v>
      </c>
    </row>
    <row r="88" spans="2:11" x14ac:dyDescent="0.25">
      <c r="B88" s="16"/>
      <c r="D88" s="148"/>
      <c r="E88" s="156"/>
      <c r="F88" s="156"/>
      <c r="G88" s="156"/>
      <c r="H88" s="156"/>
      <c r="I88" s="156"/>
      <c r="J88" s="156"/>
      <c r="K88" s="156"/>
    </row>
    <row r="89" spans="2:11" x14ac:dyDescent="0.25">
      <c r="B89" s="137" t="s">
        <v>222</v>
      </c>
      <c r="D89" s="154">
        <v>2166901</v>
      </c>
      <c r="E89" s="154">
        <v>692761</v>
      </c>
      <c r="F89" s="154">
        <v>-16182</v>
      </c>
      <c r="G89" s="154">
        <v>-210</v>
      </c>
      <c r="H89" s="154">
        <v>603247</v>
      </c>
      <c r="I89" s="285">
        <v>3446517</v>
      </c>
      <c r="J89" s="154">
        <v>62377</v>
      </c>
      <c r="K89" s="285">
        <v>3508894</v>
      </c>
    </row>
    <row r="90" spans="2:11" x14ac:dyDescent="0.25">
      <c r="B90" s="161" t="s">
        <v>176</v>
      </c>
      <c r="D90" s="148" t="s">
        <v>18</v>
      </c>
      <c r="E90" s="152" t="s">
        <v>18</v>
      </c>
      <c r="F90" s="152" t="s">
        <v>18</v>
      </c>
      <c r="G90" s="152" t="s">
        <v>18</v>
      </c>
      <c r="H90" s="152">
        <v>126737</v>
      </c>
      <c r="I90" s="297">
        <v>126737</v>
      </c>
      <c r="J90" s="155">
        <v>1412</v>
      </c>
      <c r="K90" s="297">
        <v>128149</v>
      </c>
    </row>
    <row r="91" spans="2:11" x14ac:dyDescent="0.25">
      <c r="B91" s="161" t="s">
        <v>186</v>
      </c>
      <c r="D91" s="194" t="s">
        <v>18</v>
      </c>
      <c r="E91" s="194" t="s">
        <v>18</v>
      </c>
      <c r="F91" s="194" t="s">
        <v>18</v>
      </c>
      <c r="G91" s="194">
        <v>-579</v>
      </c>
      <c r="H91" s="194" t="s">
        <v>18</v>
      </c>
      <c r="I91" s="298">
        <v>-579</v>
      </c>
      <c r="J91" s="195">
        <v>-464</v>
      </c>
      <c r="K91" s="298">
        <v>-1043</v>
      </c>
    </row>
    <row r="92" spans="2:11" x14ac:dyDescent="0.25">
      <c r="B92" s="162" t="s">
        <v>76</v>
      </c>
      <c r="D92" s="148" t="s">
        <v>18</v>
      </c>
      <c r="E92" s="154" t="s">
        <v>18</v>
      </c>
      <c r="F92" s="154" t="s">
        <v>18</v>
      </c>
      <c r="G92" s="154">
        <v>-579</v>
      </c>
      <c r="H92" s="154">
        <v>126737</v>
      </c>
      <c r="I92" s="285">
        <v>126158</v>
      </c>
      <c r="J92" s="154">
        <v>948</v>
      </c>
      <c r="K92" s="285">
        <v>127106</v>
      </c>
    </row>
    <row r="93" spans="2:11" x14ac:dyDescent="0.25">
      <c r="B93" s="161" t="s">
        <v>77</v>
      </c>
      <c r="D93" s="152">
        <v>72445</v>
      </c>
      <c r="E93" s="152">
        <v>25529</v>
      </c>
      <c r="F93" s="152" t="s">
        <v>18</v>
      </c>
      <c r="G93" s="152" t="s">
        <v>18</v>
      </c>
      <c r="H93" s="152" t="s">
        <v>18</v>
      </c>
      <c r="I93" s="297">
        <v>97974</v>
      </c>
      <c r="J93" s="155" t="s">
        <v>18</v>
      </c>
      <c r="K93" s="297">
        <v>97975</v>
      </c>
    </row>
    <row r="94" spans="2:11" x14ac:dyDescent="0.25">
      <c r="B94" s="161" t="s">
        <v>78</v>
      </c>
      <c r="D94" s="148" t="s">
        <v>18</v>
      </c>
      <c r="E94" s="152" t="s">
        <v>18</v>
      </c>
      <c r="F94" s="152" t="s">
        <v>18</v>
      </c>
      <c r="G94" s="152" t="s">
        <v>18</v>
      </c>
      <c r="H94" s="152">
        <v>-137496</v>
      </c>
      <c r="I94" s="297">
        <v>-137496</v>
      </c>
      <c r="J94" s="155" t="s">
        <v>18</v>
      </c>
      <c r="K94" s="297">
        <v>-137496</v>
      </c>
    </row>
    <row r="95" spans="2:11" x14ac:dyDescent="0.25">
      <c r="B95" s="161" t="s">
        <v>139</v>
      </c>
      <c r="D95" s="148" t="s">
        <v>18</v>
      </c>
      <c r="E95" s="152">
        <v>-100015</v>
      </c>
      <c r="F95" s="152" t="s">
        <v>18</v>
      </c>
      <c r="G95" s="152" t="s">
        <v>18</v>
      </c>
      <c r="H95" s="152" t="s">
        <v>18</v>
      </c>
      <c r="I95" s="297">
        <v>-100015</v>
      </c>
      <c r="J95" s="155" t="s">
        <v>18</v>
      </c>
      <c r="K95" s="297">
        <v>-100015</v>
      </c>
    </row>
    <row r="96" spans="2:11" x14ac:dyDescent="0.25">
      <c r="B96" s="163" t="s">
        <v>79</v>
      </c>
      <c r="D96" s="195" t="s">
        <v>18</v>
      </c>
      <c r="E96" s="195">
        <v>7527</v>
      </c>
      <c r="F96" s="195" t="s">
        <v>18</v>
      </c>
      <c r="G96" s="195" t="s">
        <v>18</v>
      </c>
      <c r="H96" s="195">
        <v>-7527</v>
      </c>
      <c r="I96" s="298" t="s">
        <v>18</v>
      </c>
      <c r="J96" s="195" t="s">
        <v>18</v>
      </c>
      <c r="K96" s="298" t="s">
        <v>18</v>
      </c>
    </row>
    <row r="97" spans="2:11" ht="15.75" thickBot="1" x14ac:dyDescent="0.3">
      <c r="B97" s="137" t="s">
        <v>242</v>
      </c>
      <c r="D97" s="174">
        <v>2239346</v>
      </c>
      <c r="E97" s="174">
        <v>625802</v>
      </c>
      <c r="F97" s="174">
        <v>-16182</v>
      </c>
      <c r="G97" s="174">
        <v>-789</v>
      </c>
      <c r="H97" s="174">
        <v>584961</v>
      </c>
      <c r="I97" s="288">
        <v>3433138</v>
      </c>
      <c r="J97" s="174">
        <v>63326</v>
      </c>
      <c r="K97" s="288">
        <v>3496464</v>
      </c>
    </row>
    <row r="98" spans="2:11" x14ac:dyDescent="0.25">
      <c r="B98" s="7"/>
    </row>
    <row r="99" spans="2:11" x14ac:dyDescent="0.25">
      <c r="B99" s="137" t="s">
        <v>172</v>
      </c>
      <c r="D99" s="12"/>
      <c r="E99" s="12"/>
      <c r="F99" s="12"/>
      <c r="G99" s="12"/>
      <c r="H99" s="12"/>
      <c r="I99" s="12"/>
      <c r="J99" s="12"/>
      <c r="K99" s="12"/>
    </row>
    <row r="100" spans="2:11" ht="15.75" thickBot="1" x14ac:dyDescent="0.3">
      <c r="B100" s="935"/>
      <c r="D100" s="283"/>
      <c r="E100" s="283"/>
      <c r="F100" s="997" t="s">
        <v>44</v>
      </c>
      <c r="G100" s="998"/>
      <c r="H100" s="283"/>
      <c r="I100" s="283"/>
      <c r="J100" s="283"/>
      <c r="K100" s="283"/>
    </row>
    <row r="101" spans="2:11" ht="102.75" thickBot="1" x14ac:dyDescent="0.3">
      <c r="B101" s="936"/>
      <c r="D101" s="281" t="s">
        <v>42</v>
      </c>
      <c r="E101" s="281" t="s">
        <v>43</v>
      </c>
      <c r="F101" s="281" t="s">
        <v>67</v>
      </c>
      <c r="G101" s="281" t="s">
        <v>68</v>
      </c>
      <c r="H101" s="281" t="s">
        <v>170</v>
      </c>
      <c r="I101" s="281" t="s">
        <v>70</v>
      </c>
      <c r="J101" s="281" t="s">
        <v>71</v>
      </c>
      <c r="K101" s="281" t="s">
        <v>72</v>
      </c>
    </row>
    <row r="102" spans="2:11" x14ac:dyDescent="0.25">
      <c r="B102" s="283"/>
      <c r="D102" s="283" t="s">
        <v>0</v>
      </c>
      <c r="E102" s="284" t="s">
        <v>0</v>
      </c>
      <c r="F102" s="283" t="s">
        <v>0</v>
      </c>
      <c r="G102" s="283" t="s">
        <v>0</v>
      </c>
      <c r="H102" s="283" t="s">
        <v>0</v>
      </c>
      <c r="I102" s="283" t="s">
        <v>0</v>
      </c>
      <c r="J102" s="283" t="s">
        <v>0</v>
      </c>
      <c r="K102" s="283" t="s">
        <v>0</v>
      </c>
    </row>
    <row r="103" spans="2:11" s="22" customFormat="1" x14ac:dyDescent="0.25">
      <c r="B103" s="7"/>
      <c r="C103"/>
      <c r="D103" s="146"/>
      <c r="E103" s="146"/>
      <c r="F103" s="146"/>
      <c r="G103" s="146"/>
      <c r="H103" s="146"/>
      <c r="I103" s="158"/>
      <c r="J103" s="146"/>
      <c r="K103" s="146"/>
    </row>
    <row r="104" spans="2:11" x14ac:dyDescent="0.25">
      <c r="B104" s="137" t="s">
        <v>221</v>
      </c>
      <c r="D104" s="147">
        <v>2889200</v>
      </c>
      <c r="E104" s="151">
        <v>122773.37269</v>
      </c>
      <c r="F104" s="151">
        <v>-29059.106449999999</v>
      </c>
      <c r="G104" s="151">
        <v>-266.87667999999996</v>
      </c>
      <c r="H104" s="151">
        <v>159946.84714</v>
      </c>
      <c r="I104" s="285">
        <v>3142594.2367000002</v>
      </c>
      <c r="J104" s="151">
        <v>72077.856709999993</v>
      </c>
      <c r="K104" s="285">
        <v>3214672.0934100002</v>
      </c>
    </row>
    <row r="105" spans="2:11" x14ac:dyDescent="0.25">
      <c r="B105" s="161" t="s">
        <v>176</v>
      </c>
      <c r="D105" s="148">
        <v>0</v>
      </c>
      <c r="E105" s="152">
        <v>0</v>
      </c>
      <c r="F105" s="152">
        <v>0</v>
      </c>
      <c r="G105" s="152">
        <v>0</v>
      </c>
      <c r="H105" s="152">
        <v>-4598.2764999999999</v>
      </c>
      <c r="I105" s="297">
        <v>-4598.2764999999999</v>
      </c>
      <c r="J105" s="152">
        <v>-182.26774</v>
      </c>
      <c r="K105" s="297">
        <v>-4780</v>
      </c>
    </row>
    <row r="106" spans="2:11" x14ac:dyDescent="0.25">
      <c r="B106" s="161" t="s">
        <v>186</v>
      </c>
      <c r="D106" s="194">
        <v>0</v>
      </c>
      <c r="E106" s="196">
        <v>0</v>
      </c>
      <c r="F106" s="196">
        <v>0</v>
      </c>
      <c r="G106" s="196">
        <v>-345.0958</v>
      </c>
      <c r="H106" s="196">
        <v>0</v>
      </c>
      <c r="I106" s="298">
        <v>-345.0958</v>
      </c>
      <c r="J106" s="194">
        <v>-276.02633000000003</v>
      </c>
      <c r="K106" s="298">
        <v>-621.12212999999997</v>
      </c>
    </row>
    <row r="107" spans="2:11" x14ac:dyDescent="0.25">
      <c r="B107" s="162" t="s">
        <v>76</v>
      </c>
      <c r="D107" s="148">
        <v>0</v>
      </c>
      <c r="E107" s="151">
        <v>0</v>
      </c>
      <c r="F107" s="151">
        <v>0</v>
      </c>
      <c r="G107" s="151">
        <v>-345.0958</v>
      </c>
      <c r="H107" s="151">
        <v>-4598.2764999999999</v>
      </c>
      <c r="I107" s="285">
        <v>-4943.3723</v>
      </c>
      <c r="J107" s="151">
        <v>-458.29407000000003</v>
      </c>
      <c r="K107" s="285">
        <v>-5401</v>
      </c>
    </row>
    <row r="108" spans="2:11" x14ac:dyDescent="0.25">
      <c r="B108" s="161" t="s">
        <v>77</v>
      </c>
      <c r="D108" s="152">
        <v>1</v>
      </c>
      <c r="E108" s="152">
        <v>117079.467</v>
      </c>
      <c r="F108" s="152">
        <v>0</v>
      </c>
      <c r="G108" s="152">
        <v>0</v>
      </c>
      <c r="H108" s="152">
        <v>0</v>
      </c>
      <c r="I108" s="297">
        <v>117080.467</v>
      </c>
      <c r="J108" s="152">
        <v>0</v>
      </c>
      <c r="K108" s="297">
        <v>117080.467</v>
      </c>
    </row>
    <row r="109" spans="2:11" x14ac:dyDescent="0.25">
      <c r="B109" s="161" t="s">
        <v>173</v>
      </c>
      <c r="D109" s="152">
        <v>-722300.25</v>
      </c>
      <c r="E109" s="152">
        <v>139982.48838</v>
      </c>
      <c r="F109" s="152">
        <v>0</v>
      </c>
      <c r="G109" s="152">
        <v>0</v>
      </c>
      <c r="H109" s="152">
        <v>582317.76162</v>
      </c>
      <c r="I109" s="297" t="s">
        <v>18</v>
      </c>
      <c r="J109" s="152">
        <v>0</v>
      </c>
      <c r="K109" s="297" t="s">
        <v>18</v>
      </c>
    </row>
    <row r="110" spans="2:11" x14ac:dyDescent="0.25">
      <c r="B110" s="161" t="s">
        <v>78</v>
      </c>
      <c r="D110" s="148">
        <v>0</v>
      </c>
      <c r="E110" s="152">
        <v>0</v>
      </c>
      <c r="F110" s="152">
        <v>0</v>
      </c>
      <c r="G110" s="152">
        <v>0</v>
      </c>
      <c r="H110" s="152">
        <v>0</v>
      </c>
      <c r="I110" s="297" t="s">
        <v>18</v>
      </c>
      <c r="J110" s="152">
        <v>-1111</v>
      </c>
      <c r="K110" s="297">
        <v>-1111</v>
      </c>
    </row>
    <row r="111" spans="2:11" x14ac:dyDescent="0.25">
      <c r="B111" s="161" t="s">
        <v>139</v>
      </c>
      <c r="D111" s="148">
        <v>0</v>
      </c>
      <c r="E111" s="152">
        <v>108120.66859</v>
      </c>
      <c r="F111" s="152">
        <v>0</v>
      </c>
      <c r="G111" s="152">
        <v>0</v>
      </c>
      <c r="H111" s="152">
        <v>0</v>
      </c>
      <c r="I111" s="297">
        <v>108120.66859</v>
      </c>
      <c r="J111" s="152">
        <v>0</v>
      </c>
      <c r="K111" s="297">
        <v>108120.66859</v>
      </c>
    </row>
    <row r="112" spans="2:11" x14ac:dyDescent="0.25">
      <c r="B112" s="161" t="s">
        <v>79</v>
      </c>
      <c r="D112" s="194">
        <v>0</v>
      </c>
      <c r="E112" s="194">
        <v>210477</v>
      </c>
      <c r="F112" s="194">
        <v>0</v>
      </c>
      <c r="G112" s="194">
        <v>0</v>
      </c>
      <c r="H112" s="194">
        <v>-210477</v>
      </c>
      <c r="I112" s="298" t="s">
        <v>18</v>
      </c>
      <c r="J112" s="194">
        <v>0</v>
      </c>
      <c r="K112" s="298" t="s">
        <v>18</v>
      </c>
    </row>
    <row r="113" spans="2:11" ht="15.75" thickBot="1" x14ac:dyDescent="0.3">
      <c r="B113" s="137" t="s">
        <v>238</v>
      </c>
      <c r="D113" s="173">
        <v>2166900.75</v>
      </c>
      <c r="E113" s="173">
        <v>698432.41586000018</v>
      </c>
      <c r="F113" s="173">
        <v>-29059.106449999999</v>
      </c>
      <c r="G113" s="173">
        <v>-611.97248000000002</v>
      </c>
      <c r="H113" s="173">
        <v>527189.91305999993</v>
      </c>
      <c r="I113" s="288">
        <v>3362851.9999900004</v>
      </c>
      <c r="J113" s="173">
        <v>70508.562640000004</v>
      </c>
      <c r="K113" s="288">
        <v>3433360.5626300001</v>
      </c>
    </row>
    <row r="114" spans="2:11" x14ac:dyDescent="0.25">
      <c r="B114" s="21"/>
      <c r="D114" s="148"/>
      <c r="E114" s="153"/>
      <c r="F114" s="153"/>
      <c r="G114" s="153"/>
      <c r="H114" s="153"/>
      <c r="I114" s="153"/>
      <c r="J114" s="153"/>
      <c r="K114" s="153"/>
    </row>
    <row r="115" spans="2:11" x14ac:dyDescent="0.25">
      <c r="B115" s="137" t="s">
        <v>222</v>
      </c>
      <c r="D115" s="151">
        <v>2166900.75</v>
      </c>
      <c r="E115" s="151">
        <v>692760.96674000006</v>
      </c>
      <c r="F115" s="151">
        <v>-16181.668210000002</v>
      </c>
      <c r="G115" s="151">
        <v>-210.0325</v>
      </c>
      <c r="H115" s="151">
        <v>603246.57493</v>
      </c>
      <c r="I115" s="285">
        <v>3446516.5909599997</v>
      </c>
      <c r="J115" s="151">
        <v>62377.123240000001</v>
      </c>
      <c r="K115" s="285">
        <v>3508893.7141999993</v>
      </c>
    </row>
    <row r="116" spans="2:11" x14ac:dyDescent="0.25">
      <c r="B116" s="161" t="s">
        <v>73</v>
      </c>
      <c r="D116" s="148">
        <v>0</v>
      </c>
      <c r="E116" s="152">
        <v>0</v>
      </c>
      <c r="F116" s="152">
        <v>0</v>
      </c>
      <c r="G116" s="152">
        <v>0</v>
      </c>
      <c r="H116" s="152">
        <v>225788.97718000002</v>
      </c>
      <c r="I116" s="297">
        <v>225788.97718000002</v>
      </c>
      <c r="J116" s="152">
        <v>1599.2926499999999</v>
      </c>
      <c r="K116" s="297">
        <v>227388.26983</v>
      </c>
    </row>
    <row r="117" spans="2:11" x14ac:dyDescent="0.25">
      <c r="B117" s="161" t="s">
        <v>75</v>
      </c>
      <c r="D117" s="194">
        <v>0</v>
      </c>
      <c r="E117" s="196">
        <v>0</v>
      </c>
      <c r="F117" s="196">
        <v>0</v>
      </c>
      <c r="G117" s="196">
        <v>-1058.6623200000004</v>
      </c>
      <c r="H117" s="196">
        <v>0</v>
      </c>
      <c r="I117" s="298">
        <v>-1058.6623200000004</v>
      </c>
      <c r="J117" s="194">
        <v>-846</v>
      </c>
      <c r="K117" s="298">
        <v>-1905.4397400000003</v>
      </c>
    </row>
    <row r="118" spans="2:11" x14ac:dyDescent="0.25">
      <c r="B118" s="162" t="s">
        <v>76</v>
      </c>
      <c r="D118" s="148">
        <v>0</v>
      </c>
      <c r="E118" s="151">
        <v>0</v>
      </c>
      <c r="F118" s="151">
        <v>0</v>
      </c>
      <c r="G118" s="151">
        <v>-1058.6623200000004</v>
      </c>
      <c r="H118" s="151">
        <v>225788.97718000002</v>
      </c>
      <c r="I118" s="285">
        <v>224730.31486000001</v>
      </c>
      <c r="J118" s="151">
        <v>752.51522999999997</v>
      </c>
      <c r="K118" s="285">
        <v>225482.83009</v>
      </c>
    </row>
    <row r="119" spans="2:11" x14ac:dyDescent="0.25">
      <c r="B119" s="161" t="s">
        <v>77</v>
      </c>
      <c r="D119" s="152">
        <v>72445.100000000006</v>
      </c>
      <c r="E119" s="152">
        <v>25529.458850000003</v>
      </c>
      <c r="F119" s="152">
        <v>0</v>
      </c>
      <c r="G119" s="152">
        <v>0</v>
      </c>
      <c r="H119" s="152">
        <v>0</v>
      </c>
      <c r="I119" s="297">
        <v>97974</v>
      </c>
      <c r="J119" s="152">
        <v>0</v>
      </c>
      <c r="K119" s="297">
        <v>97974</v>
      </c>
    </row>
    <row r="120" spans="2:11" x14ac:dyDescent="0.25">
      <c r="B120" s="161" t="s">
        <v>78</v>
      </c>
      <c r="D120" s="148">
        <v>0</v>
      </c>
      <c r="E120" s="152">
        <v>0</v>
      </c>
      <c r="F120" s="152">
        <v>0</v>
      </c>
      <c r="G120" s="152">
        <v>0</v>
      </c>
      <c r="H120" s="152">
        <v>-137495.83518999998</v>
      </c>
      <c r="I120" s="297">
        <v>-137495.83518999998</v>
      </c>
      <c r="J120" s="152">
        <v>0</v>
      </c>
      <c r="K120" s="297">
        <v>-137495.83518999998</v>
      </c>
    </row>
    <row r="121" spans="2:11" x14ac:dyDescent="0.25">
      <c r="B121" s="161" t="s">
        <v>139</v>
      </c>
      <c r="D121" s="148">
        <v>0</v>
      </c>
      <c r="E121" s="152">
        <v>-100014.876</v>
      </c>
      <c r="F121" s="152">
        <v>0</v>
      </c>
      <c r="G121" s="152">
        <v>0</v>
      </c>
      <c r="H121" s="152">
        <v>0</v>
      </c>
      <c r="I121" s="297">
        <v>-100014.876</v>
      </c>
      <c r="J121" s="152">
        <v>0</v>
      </c>
      <c r="K121" s="297">
        <v>-100014.876</v>
      </c>
    </row>
    <row r="122" spans="2:11" x14ac:dyDescent="0.25">
      <c r="B122" s="161" t="s">
        <v>79</v>
      </c>
      <c r="D122" s="194">
        <v>0</v>
      </c>
      <c r="E122" s="194">
        <v>-2932.1637999999998</v>
      </c>
      <c r="F122" s="194">
        <v>0</v>
      </c>
      <c r="G122" s="194">
        <v>0</v>
      </c>
      <c r="H122" s="194">
        <v>2932.1637999999998</v>
      </c>
      <c r="I122" s="298" t="s">
        <v>18</v>
      </c>
      <c r="J122" s="194">
        <v>0</v>
      </c>
      <c r="K122" s="298" t="s">
        <v>18</v>
      </c>
    </row>
    <row r="123" spans="2:11" ht="15.75" thickBot="1" x14ac:dyDescent="0.3">
      <c r="B123" s="137" t="s">
        <v>243</v>
      </c>
      <c r="D123" s="174">
        <v>2239345.85</v>
      </c>
      <c r="E123" s="173">
        <v>615343.38578999997</v>
      </c>
      <c r="F123" s="173">
        <v>-16181.668210000002</v>
      </c>
      <c r="G123" s="173">
        <v>-1268.6948200000004</v>
      </c>
      <c r="H123" s="175">
        <v>694471.8807199999</v>
      </c>
      <c r="I123" s="288">
        <v>3531710</v>
      </c>
      <c r="J123" s="173">
        <v>63129.638469999998</v>
      </c>
      <c r="K123" s="288">
        <v>3594840.3919499991</v>
      </c>
    </row>
    <row r="124" spans="2:11" x14ac:dyDescent="0.25">
      <c r="B124" s="7"/>
    </row>
    <row r="125" spans="2:11" x14ac:dyDescent="0.25">
      <c r="B125" s="137" t="s">
        <v>129</v>
      </c>
    </row>
    <row r="126" spans="2:11" ht="15.75" thickBot="1" x14ac:dyDescent="0.3">
      <c r="B126" s="935"/>
      <c r="D126" s="283"/>
      <c r="E126" s="283"/>
      <c r="F126" s="997" t="s">
        <v>44</v>
      </c>
      <c r="G126" s="998"/>
      <c r="H126" s="283"/>
      <c r="I126" s="283"/>
      <c r="J126" s="283"/>
      <c r="K126" s="283"/>
    </row>
    <row r="127" spans="2:11" ht="102.75" thickBot="1" x14ac:dyDescent="0.3">
      <c r="B127" s="936"/>
      <c r="D127" s="281" t="s">
        <v>42</v>
      </c>
      <c r="E127" s="281" t="s">
        <v>43</v>
      </c>
      <c r="F127" s="281" t="s">
        <v>67</v>
      </c>
      <c r="G127" s="281" t="s">
        <v>130</v>
      </c>
      <c r="H127" s="281" t="s">
        <v>69</v>
      </c>
      <c r="I127" s="281" t="s">
        <v>131</v>
      </c>
      <c r="J127" s="281" t="s">
        <v>71</v>
      </c>
      <c r="K127" s="281" t="s">
        <v>72</v>
      </c>
    </row>
    <row r="128" spans="2:11" x14ac:dyDescent="0.25">
      <c r="B128" s="283"/>
      <c r="D128" s="283" t="s">
        <v>0</v>
      </c>
      <c r="E128" s="284" t="s">
        <v>0</v>
      </c>
      <c r="F128" s="283" t="s">
        <v>0</v>
      </c>
      <c r="G128" s="283" t="s">
        <v>0</v>
      </c>
      <c r="H128" s="283" t="s">
        <v>0</v>
      </c>
      <c r="I128" s="283" t="s">
        <v>0</v>
      </c>
      <c r="J128" s="283" t="s">
        <v>0</v>
      </c>
      <c r="K128" s="283" t="s">
        <v>0</v>
      </c>
    </row>
    <row r="129" spans="2:11" s="22" customFormat="1" x14ac:dyDescent="0.25">
      <c r="B129" s="63"/>
      <c r="C129"/>
      <c r="D129" s="150"/>
      <c r="E129" s="150"/>
      <c r="F129" s="150"/>
      <c r="G129" s="150"/>
      <c r="H129" s="150"/>
      <c r="I129" s="150"/>
      <c r="J129" s="150"/>
      <c r="K129" s="150"/>
    </row>
    <row r="130" spans="2:11" x14ac:dyDescent="0.25">
      <c r="B130" s="137" t="s">
        <v>216</v>
      </c>
      <c r="D130" s="147">
        <v>2889200</v>
      </c>
      <c r="E130" s="147">
        <v>122773</v>
      </c>
      <c r="F130" s="147" t="s">
        <v>132</v>
      </c>
      <c r="G130" s="147">
        <v>-267</v>
      </c>
      <c r="H130" s="147">
        <v>159947</v>
      </c>
      <c r="I130" s="285">
        <v>3142594</v>
      </c>
      <c r="J130" s="147" t="s">
        <v>133</v>
      </c>
      <c r="K130" s="285">
        <v>3214672</v>
      </c>
    </row>
    <row r="131" spans="2:11" x14ac:dyDescent="0.25">
      <c r="B131" s="144" t="s">
        <v>73</v>
      </c>
      <c r="D131" s="148" t="s">
        <v>74</v>
      </c>
      <c r="E131" s="148" t="s">
        <v>74</v>
      </c>
      <c r="F131" s="148" t="s">
        <v>74</v>
      </c>
      <c r="G131" s="148" t="s">
        <v>74</v>
      </c>
      <c r="H131" s="148">
        <v>74043</v>
      </c>
      <c r="I131" s="297">
        <v>74043</v>
      </c>
      <c r="J131" s="148" t="s">
        <v>134</v>
      </c>
      <c r="K131" s="297">
        <v>65387</v>
      </c>
    </row>
    <row r="132" spans="2:11" x14ac:dyDescent="0.25">
      <c r="B132" s="144" t="s">
        <v>75</v>
      </c>
      <c r="D132" s="193" t="s">
        <v>74</v>
      </c>
      <c r="E132" s="193" t="s">
        <v>74</v>
      </c>
      <c r="F132" s="193">
        <v>12877</v>
      </c>
      <c r="G132" s="193">
        <v>57</v>
      </c>
      <c r="H132" s="193" t="s">
        <v>74</v>
      </c>
      <c r="I132" s="298">
        <v>12934</v>
      </c>
      <c r="J132" s="193">
        <v>66</v>
      </c>
      <c r="K132" s="298">
        <v>13000</v>
      </c>
    </row>
    <row r="133" spans="2:11" x14ac:dyDescent="0.25">
      <c r="B133" s="145" t="s">
        <v>76</v>
      </c>
      <c r="D133" s="148" t="s">
        <v>135</v>
      </c>
      <c r="E133" s="148" t="s">
        <v>74</v>
      </c>
      <c r="F133" s="148">
        <v>12877</v>
      </c>
      <c r="G133" s="148">
        <v>57</v>
      </c>
      <c r="H133" s="148">
        <v>74043</v>
      </c>
      <c r="I133" s="285">
        <v>86977</v>
      </c>
      <c r="J133" s="148" t="s">
        <v>136</v>
      </c>
      <c r="K133" s="285">
        <v>78387</v>
      </c>
    </row>
    <row r="134" spans="2:11" x14ac:dyDescent="0.25">
      <c r="B134" s="144" t="s">
        <v>77</v>
      </c>
      <c r="D134" s="148">
        <v>1</v>
      </c>
      <c r="E134" s="148">
        <v>117079</v>
      </c>
      <c r="F134" s="148" t="s">
        <v>74</v>
      </c>
      <c r="G134" s="148" t="s">
        <v>74</v>
      </c>
      <c r="H134" s="148" t="s">
        <v>74</v>
      </c>
      <c r="I134" s="297">
        <v>117080</v>
      </c>
      <c r="J134" s="148" t="s">
        <v>74</v>
      </c>
      <c r="K134" s="297">
        <v>117080</v>
      </c>
    </row>
    <row r="135" spans="2:11" x14ac:dyDescent="0.25">
      <c r="B135" s="144" t="s">
        <v>80</v>
      </c>
      <c r="D135" s="148" t="s">
        <v>137</v>
      </c>
      <c r="E135" s="148">
        <v>139982</v>
      </c>
      <c r="F135" s="148" t="s">
        <v>74</v>
      </c>
      <c r="G135" s="148" t="s">
        <v>74</v>
      </c>
      <c r="H135" s="148">
        <v>582318</v>
      </c>
      <c r="I135" s="297" t="s">
        <v>74</v>
      </c>
      <c r="J135" s="148" t="s">
        <v>74</v>
      </c>
      <c r="K135" s="297" t="s">
        <v>74</v>
      </c>
    </row>
    <row r="136" spans="2:11" x14ac:dyDescent="0.25">
      <c r="B136" s="144" t="s">
        <v>81</v>
      </c>
      <c r="D136" s="148" t="s">
        <v>74</v>
      </c>
      <c r="E136" s="148">
        <v>-150</v>
      </c>
      <c r="F136" s="148" t="s">
        <v>74</v>
      </c>
      <c r="G136" s="148" t="s">
        <v>74</v>
      </c>
      <c r="H136" s="148" t="s">
        <v>74</v>
      </c>
      <c r="I136" s="297">
        <v>-150</v>
      </c>
      <c r="J136" s="148" t="s">
        <v>74</v>
      </c>
      <c r="K136" s="297">
        <v>-150</v>
      </c>
    </row>
    <row r="137" spans="2:11" x14ac:dyDescent="0.25">
      <c r="B137" s="144" t="s">
        <v>78</v>
      </c>
      <c r="D137" s="148" t="s">
        <v>74</v>
      </c>
      <c r="E137" s="148" t="s">
        <v>74</v>
      </c>
      <c r="F137" s="148" t="s">
        <v>74</v>
      </c>
      <c r="G137" s="148" t="s">
        <v>74</v>
      </c>
      <c r="H137" s="148" t="s">
        <v>74</v>
      </c>
      <c r="I137" s="297" t="s">
        <v>74</v>
      </c>
      <c r="J137" s="148" t="s">
        <v>138</v>
      </c>
      <c r="K137" s="297" t="s">
        <v>138</v>
      </c>
    </row>
    <row r="138" spans="2:11" x14ac:dyDescent="0.25">
      <c r="B138" s="144" t="s">
        <v>139</v>
      </c>
      <c r="D138" s="148" t="s">
        <v>140</v>
      </c>
      <c r="E138" s="148">
        <v>100016</v>
      </c>
      <c r="F138" s="148" t="s">
        <v>74</v>
      </c>
      <c r="G138" s="148" t="s">
        <v>74</v>
      </c>
      <c r="H138" s="148" t="s">
        <v>74</v>
      </c>
      <c r="I138" s="297">
        <v>100016</v>
      </c>
      <c r="J138" s="148" t="s">
        <v>74</v>
      </c>
      <c r="K138" s="297">
        <v>100016</v>
      </c>
    </row>
    <row r="139" spans="2:11" x14ac:dyDescent="0.25">
      <c r="B139" s="144" t="s">
        <v>79</v>
      </c>
      <c r="D139" s="193" t="s">
        <v>74</v>
      </c>
      <c r="E139" s="193">
        <v>213061</v>
      </c>
      <c r="F139" s="193" t="s">
        <v>74</v>
      </c>
      <c r="G139" s="193" t="s">
        <v>74</v>
      </c>
      <c r="H139" s="193" t="s">
        <v>141</v>
      </c>
      <c r="I139" s="298" t="s">
        <v>74</v>
      </c>
      <c r="J139" s="193" t="s">
        <v>74</v>
      </c>
      <c r="K139" s="298" t="s">
        <v>74</v>
      </c>
    </row>
    <row r="140" spans="2:11" ht="15.75" thickBot="1" x14ac:dyDescent="0.3">
      <c r="B140" s="7" t="s">
        <v>217</v>
      </c>
      <c r="D140" s="174">
        <v>2166901</v>
      </c>
      <c r="E140" s="174">
        <v>692761</v>
      </c>
      <c r="F140" s="174" t="s">
        <v>142</v>
      </c>
      <c r="G140" s="174">
        <v>-210</v>
      </c>
      <c r="H140" s="174">
        <v>603247</v>
      </c>
      <c r="I140" s="288">
        <v>3446517</v>
      </c>
      <c r="J140" s="174">
        <v>62377</v>
      </c>
      <c r="K140" s="288">
        <v>3508894</v>
      </c>
    </row>
    <row r="141" spans="2:11" x14ac:dyDescent="0.25">
      <c r="B141" s="5"/>
      <c r="D141" s="148"/>
      <c r="E141" s="148"/>
      <c r="F141" s="148"/>
      <c r="G141" s="148"/>
      <c r="H141" s="148"/>
      <c r="I141" s="126"/>
      <c r="J141" s="148"/>
      <c r="K141" s="126"/>
    </row>
    <row r="142" spans="2:11" x14ac:dyDescent="0.25">
      <c r="B142" s="137" t="s">
        <v>218</v>
      </c>
      <c r="D142" s="151">
        <v>2166901</v>
      </c>
      <c r="E142" s="151">
        <v>692761</v>
      </c>
      <c r="F142" s="151" t="s">
        <v>142</v>
      </c>
      <c r="G142" s="151">
        <v>-210</v>
      </c>
      <c r="H142" s="151">
        <v>603247</v>
      </c>
      <c r="I142" s="285">
        <v>3446517</v>
      </c>
      <c r="J142" s="151">
        <v>62377</v>
      </c>
      <c r="K142" s="285">
        <v>3508894</v>
      </c>
    </row>
    <row r="143" spans="2:11" x14ac:dyDescent="0.25">
      <c r="B143" s="144" t="s">
        <v>73</v>
      </c>
      <c r="D143" s="148" t="s">
        <v>74</v>
      </c>
      <c r="E143" s="148" t="s">
        <v>74</v>
      </c>
      <c r="F143" s="148" t="s">
        <v>74</v>
      </c>
      <c r="G143" s="148" t="s">
        <v>74</v>
      </c>
      <c r="H143" s="148">
        <v>58987</v>
      </c>
      <c r="I143" s="299">
        <v>58987</v>
      </c>
      <c r="J143" s="148">
        <v>2298</v>
      </c>
      <c r="K143" s="297">
        <v>61285</v>
      </c>
    </row>
    <row r="144" spans="2:11" x14ac:dyDescent="0.25">
      <c r="B144" s="144" t="s">
        <v>75</v>
      </c>
      <c r="D144" s="245" t="s">
        <v>74</v>
      </c>
      <c r="E144" s="245" t="s">
        <v>74</v>
      </c>
      <c r="F144" s="245" t="s">
        <v>143</v>
      </c>
      <c r="G144" s="245" t="s">
        <v>144</v>
      </c>
      <c r="H144" s="245" t="s">
        <v>74</v>
      </c>
      <c r="I144" s="300" t="s">
        <v>145</v>
      </c>
      <c r="J144" s="246" t="s">
        <v>146</v>
      </c>
      <c r="K144" s="298" t="s">
        <v>127</v>
      </c>
    </row>
    <row r="145" spans="2:11" x14ac:dyDescent="0.25">
      <c r="B145" s="145" t="s">
        <v>76</v>
      </c>
      <c r="D145" s="247" t="s">
        <v>74</v>
      </c>
      <c r="E145" s="247" t="s">
        <v>74</v>
      </c>
      <c r="F145" s="247" t="s">
        <v>143</v>
      </c>
      <c r="G145" s="247" t="s">
        <v>144</v>
      </c>
      <c r="H145" s="247">
        <v>58987</v>
      </c>
      <c r="I145" s="285">
        <v>23692</v>
      </c>
      <c r="J145" s="247">
        <v>1123</v>
      </c>
      <c r="K145" s="285">
        <v>24815</v>
      </c>
    </row>
    <row r="146" spans="2:11" x14ac:dyDescent="0.25">
      <c r="B146" s="144" t="s">
        <v>77</v>
      </c>
      <c r="D146" s="118">
        <v>72445</v>
      </c>
      <c r="E146" s="118">
        <v>25530</v>
      </c>
      <c r="F146" s="118" t="s">
        <v>74</v>
      </c>
      <c r="G146" s="118" t="s">
        <v>74</v>
      </c>
      <c r="H146" s="118" t="s">
        <v>74</v>
      </c>
      <c r="I146" s="297">
        <v>97975</v>
      </c>
      <c r="J146" s="118" t="s">
        <v>74</v>
      </c>
      <c r="K146" s="297">
        <v>97975</v>
      </c>
    </row>
    <row r="147" spans="2:11" x14ac:dyDescent="0.25">
      <c r="B147" s="144" t="s">
        <v>78</v>
      </c>
      <c r="D147" s="148" t="s">
        <v>74</v>
      </c>
      <c r="E147" s="148" t="s">
        <v>74</v>
      </c>
      <c r="F147" s="148" t="s">
        <v>74</v>
      </c>
      <c r="G147" s="148" t="s">
        <v>74</v>
      </c>
      <c r="H147" s="148" t="s">
        <v>147</v>
      </c>
      <c r="I147" s="297" t="s">
        <v>147</v>
      </c>
      <c r="J147" s="148" t="s">
        <v>74</v>
      </c>
      <c r="K147" s="297" t="s">
        <v>147</v>
      </c>
    </row>
    <row r="148" spans="2:11" x14ac:dyDescent="0.25">
      <c r="B148" s="144" t="s">
        <v>139</v>
      </c>
      <c r="D148" s="148" t="s">
        <v>74</v>
      </c>
      <c r="E148" s="148" t="s">
        <v>148</v>
      </c>
      <c r="F148" s="148" t="s">
        <v>74</v>
      </c>
      <c r="G148" s="148" t="s">
        <v>74</v>
      </c>
      <c r="H148" s="148" t="s">
        <v>135</v>
      </c>
      <c r="I148" s="297" t="s">
        <v>148</v>
      </c>
      <c r="J148" s="148" t="s">
        <v>74</v>
      </c>
      <c r="K148" s="297">
        <v>-100016</v>
      </c>
    </row>
    <row r="149" spans="2:11" x14ac:dyDescent="0.25">
      <c r="B149" s="144" t="s">
        <v>79</v>
      </c>
      <c r="D149" s="246" t="s">
        <v>74</v>
      </c>
      <c r="E149" s="246" t="s">
        <v>149</v>
      </c>
      <c r="F149" s="246" t="s">
        <v>74</v>
      </c>
      <c r="G149" s="246" t="s">
        <v>74</v>
      </c>
      <c r="H149" s="194">
        <v>2932</v>
      </c>
      <c r="I149" s="298" t="s">
        <v>74</v>
      </c>
      <c r="J149" s="246" t="s">
        <v>74</v>
      </c>
      <c r="K149" s="298" t="s">
        <v>74</v>
      </c>
    </row>
    <row r="150" spans="2:11" ht="15.75" thickBot="1" x14ac:dyDescent="0.3">
      <c r="B150" s="137" t="s">
        <v>219</v>
      </c>
      <c r="D150" s="173">
        <v>2239346</v>
      </c>
      <c r="E150" s="173">
        <v>615343</v>
      </c>
      <c r="F150" s="173" t="s">
        <v>150</v>
      </c>
      <c r="G150" s="173" t="s">
        <v>151</v>
      </c>
      <c r="H150" s="173">
        <v>527670</v>
      </c>
      <c r="I150" s="288">
        <v>3330672</v>
      </c>
      <c r="J150" s="173">
        <v>63500</v>
      </c>
      <c r="K150" s="288">
        <v>3394172</v>
      </c>
    </row>
    <row r="151" spans="2:11" x14ac:dyDescent="0.25">
      <c r="B151" s="7"/>
    </row>
    <row r="152" spans="2:11" x14ac:dyDescent="0.25">
      <c r="B152" s="137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.75" thickBot="1" x14ac:dyDescent="0.3">
      <c r="B153" s="935"/>
      <c r="D153" s="283"/>
      <c r="E153" s="283"/>
      <c r="F153" s="997" t="s">
        <v>44</v>
      </c>
      <c r="G153" s="998"/>
      <c r="H153" s="283"/>
      <c r="I153" s="283"/>
      <c r="J153" s="283"/>
      <c r="K153" s="283"/>
    </row>
    <row r="154" spans="2:11" ht="102.75" thickBot="1" x14ac:dyDescent="0.3">
      <c r="B154" s="936"/>
      <c r="D154" s="281" t="s">
        <v>42</v>
      </c>
      <c r="E154" s="281" t="s">
        <v>43</v>
      </c>
      <c r="F154" s="281" t="s">
        <v>174</v>
      </c>
      <c r="G154" s="281" t="s">
        <v>175</v>
      </c>
      <c r="H154" s="281" t="s">
        <v>128</v>
      </c>
      <c r="I154" s="281" t="s">
        <v>131</v>
      </c>
      <c r="J154" s="281" t="s">
        <v>71</v>
      </c>
      <c r="K154" s="281" t="s">
        <v>72</v>
      </c>
    </row>
    <row r="155" spans="2:11" x14ac:dyDescent="0.25">
      <c r="B155" s="283"/>
      <c r="D155" s="283" t="s">
        <v>0</v>
      </c>
      <c r="E155" s="295" t="s">
        <v>254</v>
      </c>
      <c r="F155" s="283" t="s">
        <v>0</v>
      </c>
      <c r="G155" s="283" t="s">
        <v>0</v>
      </c>
      <c r="H155" s="283" t="s">
        <v>0</v>
      </c>
      <c r="I155" s="283" t="s">
        <v>0</v>
      </c>
      <c r="J155" s="283" t="s">
        <v>0</v>
      </c>
      <c r="K155" s="283" t="s">
        <v>0</v>
      </c>
    </row>
    <row r="156" spans="2:11" s="22" customFormat="1" x14ac:dyDescent="0.25">
      <c r="B156" s="8"/>
      <c r="C156"/>
      <c r="D156" s="150"/>
      <c r="E156" s="150"/>
      <c r="F156" s="150"/>
      <c r="G156" s="150"/>
      <c r="H156" s="150"/>
      <c r="I156" s="150"/>
      <c r="J156" s="150"/>
      <c r="K156" s="150"/>
    </row>
    <row r="157" spans="2:11" x14ac:dyDescent="0.25">
      <c r="B157" s="138" t="s">
        <v>222</v>
      </c>
      <c r="D157" s="147">
        <v>2166901</v>
      </c>
      <c r="E157" s="147">
        <v>692761</v>
      </c>
      <c r="F157" s="147">
        <v>-16182</v>
      </c>
      <c r="G157" s="147">
        <v>-210</v>
      </c>
      <c r="H157" s="147">
        <v>603247</v>
      </c>
      <c r="I157" s="285">
        <v>3446517</v>
      </c>
      <c r="J157" s="147">
        <v>62377</v>
      </c>
      <c r="K157" s="285">
        <v>3508894</v>
      </c>
    </row>
    <row r="158" spans="2:11" x14ac:dyDescent="0.25">
      <c r="B158" s="144" t="s">
        <v>176</v>
      </c>
      <c r="D158" s="148" t="s">
        <v>177</v>
      </c>
      <c r="E158" s="148" t="s">
        <v>177</v>
      </c>
      <c r="F158" s="148" t="s">
        <v>178</v>
      </c>
      <c r="G158" s="148" t="s">
        <v>177</v>
      </c>
      <c r="H158" s="148">
        <v>56867</v>
      </c>
      <c r="I158" s="297">
        <v>56867</v>
      </c>
      <c r="J158" s="148">
        <v>667</v>
      </c>
      <c r="K158" s="297">
        <v>57534</v>
      </c>
    </row>
    <row r="159" spans="2:11" x14ac:dyDescent="0.25">
      <c r="B159" s="144" t="s">
        <v>75</v>
      </c>
      <c r="D159" s="193" t="s">
        <v>177</v>
      </c>
      <c r="E159" s="193" t="s">
        <v>177</v>
      </c>
      <c r="F159" s="193" t="s">
        <v>177</v>
      </c>
      <c r="G159" s="193">
        <v>77</v>
      </c>
      <c r="H159" s="193" t="s">
        <v>177</v>
      </c>
      <c r="I159" s="298">
        <v>77</v>
      </c>
      <c r="J159" s="193">
        <v>61</v>
      </c>
      <c r="K159" s="298">
        <v>138</v>
      </c>
    </row>
    <row r="160" spans="2:11" x14ac:dyDescent="0.25">
      <c r="B160" s="145" t="s">
        <v>76</v>
      </c>
      <c r="D160" s="148" t="s">
        <v>177</v>
      </c>
      <c r="E160" s="148" t="s">
        <v>177</v>
      </c>
      <c r="F160" s="148" t="s">
        <v>177</v>
      </c>
      <c r="G160" s="148">
        <v>77</v>
      </c>
      <c r="H160" s="148">
        <v>56867</v>
      </c>
      <c r="I160" s="285">
        <v>56944</v>
      </c>
      <c r="J160" s="148">
        <v>728</v>
      </c>
      <c r="K160" s="285">
        <v>57672</v>
      </c>
    </row>
    <row r="161" spans="2:12" x14ac:dyDescent="0.25">
      <c r="B161" s="144" t="s">
        <v>77</v>
      </c>
      <c r="D161" s="148">
        <v>72445</v>
      </c>
      <c r="E161" s="148">
        <v>26051</v>
      </c>
      <c r="F161" s="148" t="s">
        <v>177</v>
      </c>
      <c r="G161" s="148" t="s">
        <v>177</v>
      </c>
      <c r="H161" s="148" t="s">
        <v>177</v>
      </c>
      <c r="I161" s="297">
        <v>98496</v>
      </c>
      <c r="J161" s="148" t="s">
        <v>177</v>
      </c>
      <c r="K161" s="297">
        <v>98496</v>
      </c>
    </row>
    <row r="162" spans="2:12" x14ac:dyDescent="0.25">
      <c r="B162" s="144" t="s">
        <v>139</v>
      </c>
      <c r="D162" s="148" t="s">
        <v>177</v>
      </c>
      <c r="E162" s="148">
        <v>-100015</v>
      </c>
      <c r="F162" s="148" t="s">
        <v>177</v>
      </c>
      <c r="G162" s="148" t="s">
        <v>177</v>
      </c>
      <c r="H162" s="148" t="s">
        <v>177</v>
      </c>
      <c r="I162" s="297">
        <v>-100015</v>
      </c>
      <c r="J162" s="148" t="s">
        <v>177</v>
      </c>
      <c r="K162" s="297">
        <v>-100015</v>
      </c>
    </row>
    <row r="163" spans="2:12" ht="15.75" thickBot="1" x14ac:dyDescent="0.3">
      <c r="B163" s="138" t="s">
        <v>240</v>
      </c>
      <c r="D163" s="174">
        <v>2239346</v>
      </c>
      <c r="E163" s="174">
        <v>618797</v>
      </c>
      <c r="F163" s="174">
        <v>-16182</v>
      </c>
      <c r="G163" s="174">
        <v>-133</v>
      </c>
      <c r="H163" s="174">
        <v>660114</v>
      </c>
      <c r="I163" s="288">
        <v>3501942</v>
      </c>
      <c r="J163" s="174">
        <v>63105</v>
      </c>
      <c r="K163" s="288">
        <v>3565047</v>
      </c>
    </row>
    <row r="164" spans="2:12" x14ac:dyDescent="0.25">
      <c r="B164" s="5"/>
      <c r="D164" s="148"/>
      <c r="E164" s="148"/>
      <c r="F164" s="148"/>
      <c r="G164" s="148"/>
      <c r="H164" s="148"/>
      <c r="I164" s="5"/>
      <c r="J164" s="148"/>
      <c r="K164" s="5"/>
    </row>
    <row r="165" spans="2:12" x14ac:dyDescent="0.25">
      <c r="B165" s="137" t="s">
        <v>223</v>
      </c>
      <c r="D165" s="151">
        <v>2239346</v>
      </c>
      <c r="E165" s="151">
        <v>615343</v>
      </c>
      <c r="F165" s="151">
        <v>-50056</v>
      </c>
      <c r="G165" s="151">
        <v>-1631</v>
      </c>
      <c r="H165" s="151">
        <v>527670</v>
      </c>
      <c r="I165" s="285">
        <v>3330672</v>
      </c>
      <c r="J165" s="151">
        <v>63500</v>
      </c>
      <c r="K165" s="285">
        <v>3394172</v>
      </c>
    </row>
    <row r="166" spans="2:12" x14ac:dyDescent="0.25">
      <c r="B166" s="159" t="s">
        <v>176</v>
      </c>
      <c r="D166" s="148" t="s">
        <v>18</v>
      </c>
      <c r="E166" s="148" t="s">
        <v>18</v>
      </c>
      <c r="F166" s="148" t="s">
        <v>18</v>
      </c>
      <c r="G166" s="148" t="s">
        <v>18</v>
      </c>
      <c r="H166" s="148">
        <v>17811</v>
      </c>
      <c r="I166" s="299">
        <v>17811</v>
      </c>
      <c r="J166" s="148">
        <v>-143</v>
      </c>
      <c r="K166" s="297">
        <v>17668</v>
      </c>
    </row>
    <row r="167" spans="2:12" x14ac:dyDescent="0.25">
      <c r="B167" s="159" t="s">
        <v>75</v>
      </c>
      <c r="D167" s="193" t="s">
        <v>18</v>
      </c>
      <c r="E167" s="193" t="s">
        <v>18</v>
      </c>
      <c r="F167" s="193" t="s">
        <v>18</v>
      </c>
      <c r="G167" s="193">
        <v>2065</v>
      </c>
      <c r="H167" s="193" t="s">
        <v>18</v>
      </c>
      <c r="I167" s="301">
        <v>2065</v>
      </c>
      <c r="J167" s="193" t="s">
        <v>18</v>
      </c>
      <c r="K167" s="297">
        <v>2065</v>
      </c>
    </row>
    <row r="168" spans="2:12" x14ac:dyDescent="0.25">
      <c r="B168" s="160" t="s">
        <v>76</v>
      </c>
      <c r="D168" s="148" t="s">
        <v>18</v>
      </c>
      <c r="E168" s="148" t="s">
        <v>18</v>
      </c>
      <c r="F168" s="148" t="s">
        <v>18</v>
      </c>
      <c r="G168" s="148">
        <v>2065</v>
      </c>
      <c r="H168" s="148">
        <v>17811</v>
      </c>
      <c r="I168" s="285">
        <v>19876</v>
      </c>
      <c r="J168" s="148">
        <v>-143</v>
      </c>
      <c r="K168" s="285">
        <v>19733</v>
      </c>
    </row>
    <row r="169" spans="2:12" x14ac:dyDescent="0.25">
      <c r="B169" s="144" t="s">
        <v>179</v>
      </c>
      <c r="D169" s="193" t="s">
        <v>18</v>
      </c>
      <c r="E169" s="193" t="s">
        <v>18</v>
      </c>
      <c r="F169" s="193" t="s">
        <v>18</v>
      </c>
      <c r="G169" s="193" t="s">
        <v>18</v>
      </c>
      <c r="H169" s="193">
        <v>23357</v>
      </c>
      <c r="I169" s="298">
        <v>23357</v>
      </c>
      <c r="J169" s="193">
        <v>-63357</v>
      </c>
      <c r="K169" s="298">
        <v>-40000</v>
      </c>
    </row>
    <row r="170" spans="2:12" ht="15.75" thickBot="1" x14ac:dyDescent="0.3">
      <c r="B170" s="52" t="s">
        <v>244</v>
      </c>
      <c r="D170" s="174">
        <v>2239346</v>
      </c>
      <c r="E170" s="174">
        <v>615343</v>
      </c>
      <c r="F170" s="174">
        <v>-50056</v>
      </c>
      <c r="G170" s="174">
        <v>434</v>
      </c>
      <c r="H170" s="174">
        <v>568838</v>
      </c>
      <c r="I170" s="288">
        <v>3373905</v>
      </c>
      <c r="J170" s="174" t="s">
        <v>18</v>
      </c>
      <c r="K170" s="288">
        <v>3373905</v>
      </c>
    </row>
    <row r="171" spans="2:12" x14ac:dyDescent="0.25">
      <c r="B171" s="53"/>
    </row>
    <row r="173" spans="2:12" ht="15.75" thickBot="1" x14ac:dyDescent="0.3">
      <c r="B173" s="137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.75" thickBot="1" x14ac:dyDescent="0.3">
      <c r="B174" s="302"/>
      <c r="D174" s="303"/>
      <c r="E174" s="303"/>
      <c r="F174" s="999" t="s">
        <v>44</v>
      </c>
      <c r="G174" s="1000"/>
      <c r="H174" s="303"/>
      <c r="I174" s="303"/>
      <c r="J174" s="303"/>
      <c r="K174" s="303"/>
      <c r="L174" s="303"/>
    </row>
    <row r="175" spans="2:12" ht="102.75" thickBot="1" x14ac:dyDescent="0.3">
      <c r="B175" s="302"/>
      <c r="D175" s="304" t="s">
        <v>42</v>
      </c>
      <c r="E175" s="304" t="s">
        <v>43</v>
      </c>
      <c r="F175" s="304" t="s">
        <v>184</v>
      </c>
      <c r="G175" s="305" t="s">
        <v>185</v>
      </c>
      <c r="H175" s="304" t="s">
        <v>180</v>
      </c>
      <c r="I175" s="304" t="s">
        <v>128</v>
      </c>
      <c r="J175" s="304" t="s">
        <v>131</v>
      </c>
      <c r="K175" s="304" t="s">
        <v>71</v>
      </c>
      <c r="L175" s="304" t="s">
        <v>72</v>
      </c>
    </row>
    <row r="176" spans="2:12" x14ac:dyDescent="0.25">
      <c r="B176" s="302"/>
      <c r="D176" s="303" t="s">
        <v>0</v>
      </c>
      <c r="E176" s="306" t="s">
        <v>340</v>
      </c>
      <c r="F176" s="303" t="s">
        <v>0</v>
      </c>
      <c r="G176" s="303" t="s">
        <v>0</v>
      </c>
      <c r="H176" s="303" t="s">
        <v>0</v>
      </c>
      <c r="I176" s="303" t="s">
        <v>0</v>
      </c>
      <c r="J176" s="303" t="s">
        <v>0</v>
      </c>
      <c r="K176" s="303" t="s">
        <v>0</v>
      </c>
      <c r="L176" s="303" t="s">
        <v>0</v>
      </c>
    </row>
    <row r="177" spans="2:12" x14ac:dyDescent="0.25">
      <c r="B177" s="8"/>
      <c r="D177" s="238"/>
      <c r="E177" s="238"/>
      <c r="F177" s="238"/>
      <c r="G177" s="238"/>
      <c r="H177" s="238"/>
      <c r="I177" s="238"/>
      <c r="J177" s="9"/>
      <c r="K177" s="248"/>
      <c r="L177" s="9"/>
    </row>
    <row r="178" spans="2:12" x14ac:dyDescent="0.25">
      <c r="B178" s="137" t="s">
        <v>266</v>
      </c>
      <c r="D178" s="236">
        <v>2166901</v>
      </c>
      <c r="E178" s="236">
        <v>692761</v>
      </c>
      <c r="F178" s="236">
        <v>-16182</v>
      </c>
      <c r="G178" s="236">
        <v>-210</v>
      </c>
      <c r="H178" s="236" t="s">
        <v>18</v>
      </c>
      <c r="I178" s="236">
        <v>603247</v>
      </c>
      <c r="J178" s="307">
        <v>3446517</v>
      </c>
      <c r="K178" s="236">
        <v>62377</v>
      </c>
      <c r="L178" s="307">
        <v>3508894</v>
      </c>
    </row>
    <row r="179" spans="2:12" x14ac:dyDescent="0.25">
      <c r="B179" s="161" t="s">
        <v>176</v>
      </c>
      <c r="D179" s="237" t="s">
        <v>18</v>
      </c>
      <c r="E179" s="237" t="s">
        <v>18</v>
      </c>
      <c r="F179" s="237" t="s">
        <v>18</v>
      </c>
      <c r="G179" s="237" t="s">
        <v>18</v>
      </c>
      <c r="H179" s="237" t="s">
        <v>18</v>
      </c>
      <c r="I179" s="237">
        <v>126737</v>
      </c>
      <c r="J179" s="307">
        <v>126737</v>
      </c>
      <c r="K179" s="236">
        <v>1412</v>
      </c>
      <c r="L179" s="307">
        <v>128149</v>
      </c>
    </row>
    <row r="180" spans="2:12" ht="15.75" thickBot="1" x14ac:dyDescent="0.3">
      <c r="B180" s="161" t="s">
        <v>186</v>
      </c>
      <c r="D180" s="238" t="s">
        <v>18</v>
      </c>
      <c r="E180" s="238" t="s">
        <v>18</v>
      </c>
      <c r="F180" s="238" t="s">
        <v>18</v>
      </c>
      <c r="G180" s="238">
        <v>-579</v>
      </c>
      <c r="H180" s="238" t="s">
        <v>18</v>
      </c>
      <c r="I180" s="238" t="s">
        <v>18</v>
      </c>
      <c r="J180" s="297">
        <v>-579</v>
      </c>
      <c r="K180" s="148">
        <v>-464</v>
      </c>
      <c r="L180" s="297">
        <v>-1043</v>
      </c>
    </row>
    <row r="181" spans="2:12" x14ac:dyDescent="0.25">
      <c r="B181" s="162" t="s">
        <v>76</v>
      </c>
      <c r="D181" s="239" t="s">
        <v>18</v>
      </c>
      <c r="E181" s="239" t="s">
        <v>18</v>
      </c>
      <c r="F181" s="239" t="s">
        <v>18</v>
      </c>
      <c r="G181" s="239">
        <v>-579</v>
      </c>
      <c r="H181" s="239" t="s">
        <v>18</v>
      </c>
      <c r="I181" s="239">
        <v>126737</v>
      </c>
      <c r="J181" s="308">
        <v>126158</v>
      </c>
      <c r="K181" s="240">
        <v>948</v>
      </c>
      <c r="L181" s="308">
        <v>127106</v>
      </c>
    </row>
    <row r="182" spans="2:12" x14ac:dyDescent="0.25">
      <c r="B182" s="161" t="s">
        <v>77</v>
      </c>
      <c r="D182" s="238">
        <v>72445</v>
      </c>
      <c r="E182" s="238">
        <v>25529</v>
      </c>
      <c r="F182" s="238" t="s">
        <v>18</v>
      </c>
      <c r="G182" s="238" t="s">
        <v>18</v>
      </c>
      <c r="H182" s="238" t="s">
        <v>18</v>
      </c>
      <c r="I182" s="238" t="s">
        <v>18</v>
      </c>
      <c r="J182" s="307">
        <v>97974</v>
      </c>
      <c r="K182" s="238" t="s">
        <v>18</v>
      </c>
      <c r="L182" s="307">
        <v>97974</v>
      </c>
    </row>
    <row r="183" spans="2:12" x14ac:dyDescent="0.25">
      <c r="B183" s="161" t="s">
        <v>78</v>
      </c>
      <c r="D183" s="148" t="s">
        <v>18</v>
      </c>
      <c r="E183" s="148" t="s">
        <v>18</v>
      </c>
      <c r="F183" s="148" t="s">
        <v>18</v>
      </c>
      <c r="G183" s="148" t="s">
        <v>18</v>
      </c>
      <c r="H183" s="148" t="s">
        <v>18</v>
      </c>
      <c r="I183" s="148">
        <v>-137496</v>
      </c>
      <c r="J183" s="297">
        <v>-137496</v>
      </c>
      <c r="K183" s="238" t="s">
        <v>18</v>
      </c>
      <c r="L183" s="297">
        <v>-137496</v>
      </c>
    </row>
    <row r="184" spans="2:12" x14ac:dyDescent="0.25">
      <c r="B184" s="161" t="s">
        <v>139</v>
      </c>
      <c r="D184" s="49" t="s">
        <v>18</v>
      </c>
      <c r="E184" s="148">
        <v>-100015</v>
      </c>
      <c r="F184" s="49" t="s">
        <v>18</v>
      </c>
      <c r="G184" s="49" t="s">
        <v>18</v>
      </c>
      <c r="H184" s="49" t="s">
        <v>18</v>
      </c>
      <c r="I184" s="49" t="s">
        <v>18</v>
      </c>
      <c r="J184" s="297">
        <v>-100015</v>
      </c>
      <c r="K184" s="238" t="s">
        <v>18</v>
      </c>
      <c r="L184" s="297">
        <v>-100015</v>
      </c>
    </row>
    <row r="185" spans="2:12" ht="15.75" thickBot="1" x14ac:dyDescent="0.3">
      <c r="B185" s="161" t="s">
        <v>79</v>
      </c>
      <c r="D185" s="237" t="s">
        <v>18</v>
      </c>
      <c r="E185" s="237">
        <v>7527</v>
      </c>
      <c r="F185" s="237" t="s">
        <v>18</v>
      </c>
      <c r="G185" s="237" t="s">
        <v>18</v>
      </c>
      <c r="H185" s="237" t="s">
        <v>18</v>
      </c>
      <c r="I185" s="237">
        <v>-7527</v>
      </c>
      <c r="J185" s="303" t="s">
        <v>18</v>
      </c>
      <c r="K185" s="238" t="s">
        <v>18</v>
      </c>
      <c r="L185" s="303" t="s">
        <v>18</v>
      </c>
    </row>
    <row r="186" spans="2:12" ht="15.75" thickBot="1" x14ac:dyDescent="0.3">
      <c r="B186" s="137" t="s">
        <v>270</v>
      </c>
      <c r="D186" s="241">
        <v>2239346</v>
      </c>
      <c r="E186" s="241">
        <v>625802</v>
      </c>
      <c r="F186" s="241">
        <v>-16182</v>
      </c>
      <c r="G186" s="241">
        <v>-789</v>
      </c>
      <c r="H186" s="241" t="s">
        <v>18</v>
      </c>
      <c r="I186" s="241">
        <v>584961</v>
      </c>
      <c r="J186" s="309">
        <v>3433138</v>
      </c>
      <c r="K186" s="241">
        <v>63325</v>
      </c>
      <c r="L186" s="309">
        <v>3496463</v>
      </c>
    </row>
    <row r="187" spans="2:12" ht="15.75" thickTop="1" x14ac:dyDescent="0.25">
      <c r="B187" s="5"/>
      <c r="D187" s="5"/>
      <c r="E187" s="5"/>
      <c r="F187" s="5"/>
      <c r="G187" s="5"/>
      <c r="H187" s="5"/>
      <c r="I187" s="5"/>
      <c r="J187" s="310"/>
      <c r="K187" s="5"/>
      <c r="L187" s="310"/>
    </row>
    <row r="188" spans="2:12" x14ac:dyDescent="0.25">
      <c r="B188" s="137" t="s">
        <v>268</v>
      </c>
      <c r="D188" s="236">
        <v>2239346</v>
      </c>
      <c r="E188" s="236">
        <v>615343</v>
      </c>
      <c r="F188" s="236">
        <v>-50056</v>
      </c>
      <c r="G188" s="236">
        <v>-1631</v>
      </c>
      <c r="H188" s="236" t="s">
        <v>18</v>
      </c>
      <c r="I188" s="236">
        <v>527670</v>
      </c>
      <c r="J188" s="307">
        <v>3330672</v>
      </c>
      <c r="K188" s="236">
        <v>63500</v>
      </c>
      <c r="L188" s="307">
        <v>3394172</v>
      </c>
    </row>
    <row r="189" spans="2:12" x14ac:dyDescent="0.25">
      <c r="B189" s="161" t="s">
        <v>176</v>
      </c>
      <c r="D189" s="237" t="s">
        <v>18</v>
      </c>
      <c r="E189" s="237" t="s">
        <v>18</v>
      </c>
      <c r="F189" s="237" t="s">
        <v>18</v>
      </c>
      <c r="G189" s="237" t="s">
        <v>18</v>
      </c>
      <c r="H189" s="237" t="s">
        <v>18</v>
      </c>
      <c r="I189" s="237">
        <v>156228</v>
      </c>
      <c r="J189" s="307">
        <v>156228</v>
      </c>
      <c r="K189" s="148">
        <v>-143</v>
      </c>
      <c r="L189" s="307">
        <v>156085</v>
      </c>
    </row>
    <row r="190" spans="2:12" ht="15.75" thickBot="1" x14ac:dyDescent="0.3">
      <c r="B190" s="161" t="s">
        <v>186</v>
      </c>
      <c r="D190" s="49" t="s">
        <v>18</v>
      </c>
      <c r="E190" s="49" t="s">
        <v>18</v>
      </c>
      <c r="F190" s="49">
        <v>51547</v>
      </c>
      <c r="G190" s="49">
        <v>1432</v>
      </c>
      <c r="H190" s="49">
        <v>13504</v>
      </c>
      <c r="I190" s="49" t="s">
        <v>18</v>
      </c>
      <c r="J190" s="307">
        <v>66483</v>
      </c>
      <c r="K190" s="49" t="s">
        <v>18</v>
      </c>
      <c r="L190" s="307">
        <v>66483</v>
      </c>
    </row>
    <row r="191" spans="2:12" x14ac:dyDescent="0.25">
      <c r="B191" s="162" t="s">
        <v>76</v>
      </c>
      <c r="D191" s="242" t="s">
        <v>18</v>
      </c>
      <c r="E191" s="242" t="s">
        <v>18</v>
      </c>
      <c r="F191" s="242">
        <v>51547</v>
      </c>
      <c r="G191" s="242">
        <v>1432</v>
      </c>
      <c r="H191" s="242">
        <v>13504</v>
      </c>
      <c r="I191" s="242">
        <v>156228</v>
      </c>
      <c r="J191" s="308">
        <v>222711</v>
      </c>
      <c r="K191" s="239">
        <v>-143</v>
      </c>
      <c r="L191" s="308">
        <v>222568</v>
      </c>
    </row>
    <row r="192" spans="2:12" x14ac:dyDescent="0.25">
      <c r="B192" s="161" t="s">
        <v>78</v>
      </c>
      <c r="D192" s="148" t="s">
        <v>18</v>
      </c>
      <c r="E192" s="148" t="s">
        <v>18</v>
      </c>
      <c r="F192" s="148" t="s">
        <v>18</v>
      </c>
      <c r="G192" s="148" t="s">
        <v>18</v>
      </c>
      <c r="H192" s="148" t="s">
        <v>18</v>
      </c>
      <c r="I192" s="148">
        <v>-110176</v>
      </c>
      <c r="J192" s="297">
        <v>-110176</v>
      </c>
      <c r="K192" s="148" t="s">
        <v>18</v>
      </c>
      <c r="L192" s="297">
        <v>-110176</v>
      </c>
    </row>
    <row r="193" spans="2:12" x14ac:dyDescent="0.25">
      <c r="B193" s="161" t="s">
        <v>179</v>
      </c>
      <c r="D193" s="237" t="s">
        <v>18</v>
      </c>
      <c r="E193" s="237" t="s">
        <v>18</v>
      </c>
      <c r="F193" s="237" t="s">
        <v>18</v>
      </c>
      <c r="G193" s="237" t="s">
        <v>18</v>
      </c>
      <c r="H193" s="237" t="s">
        <v>18</v>
      </c>
      <c r="I193" s="237">
        <v>23357</v>
      </c>
      <c r="J193" s="307">
        <v>23357</v>
      </c>
      <c r="K193" s="148">
        <v>-63357</v>
      </c>
      <c r="L193" s="307">
        <v>-40000</v>
      </c>
    </row>
    <row r="194" spans="2:12" ht="15.75" thickBot="1" x14ac:dyDescent="0.3">
      <c r="B194" s="161" t="s">
        <v>79</v>
      </c>
      <c r="D194" s="148" t="s">
        <v>18</v>
      </c>
      <c r="E194" s="148">
        <v>4064</v>
      </c>
      <c r="F194" s="148" t="s">
        <v>18</v>
      </c>
      <c r="G194" s="148" t="s">
        <v>18</v>
      </c>
      <c r="H194" s="148" t="s">
        <v>18</v>
      </c>
      <c r="I194" s="148">
        <v>-4064</v>
      </c>
      <c r="J194" s="303" t="s">
        <v>18</v>
      </c>
      <c r="K194" s="49" t="s">
        <v>18</v>
      </c>
      <c r="L194" s="303" t="s">
        <v>18</v>
      </c>
    </row>
    <row r="195" spans="2:12" ht="15.75" thickBot="1" x14ac:dyDescent="0.3">
      <c r="B195" s="137" t="s">
        <v>271</v>
      </c>
      <c r="D195" s="241">
        <v>2239346</v>
      </c>
      <c r="E195" s="241">
        <v>619407</v>
      </c>
      <c r="F195" s="241">
        <v>1491</v>
      </c>
      <c r="G195" s="241">
        <v>-199</v>
      </c>
      <c r="H195" s="241">
        <v>13504</v>
      </c>
      <c r="I195" s="241">
        <v>593015</v>
      </c>
      <c r="J195" s="309">
        <v>3466564</v>
      </c>
      <c r="K195" s="241" t="s">
        <v>18</v>
      </c>
      <c r="L195" s="309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.75" thickBot="1" x14ac:dyDescent="0.3">
      <c r="B197" s="137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.75" thickBot="1" x14ac:dyDescent="0.3">
      <c r="B198" s="302"/>
      <c r="D198" s="303"/>
      <c r="E198" s="303"/>
      <c r="F198" s="999" t="s">
        <v>44</v>
      </c>
      <c r="G198" s="1000"/>
      <c r="H198" s="303"/>
      <c r="I198" s="303"/>
      <c r="J198" s="303"/>
      <c r="K198" s="303"/>
      <c r="L198" s="303"/>
    </row>
    <row r="199" spans="2:12" ht="102.75" thickBot="1" x14ac:dyDescent="0.3">
      <c r="B199" s="302"/>
      <c r="D199" s="304" t="s">
        <v>42</v>
      </c>
      <c r="E199" s="304" t="s">
        <v>43</v>
      </c>
      <c r="F199" s="304" t="s">
        <v>184</v>
      </c>
      <c r="G199" s="305" t="s">
        <v>185</v>
      </c>
      <c r="H199" s="304" t="s">
        <v>180</v>
      </c>
      <c r="I199" s="304" t="s">
        <v>128</v>
      </c>
      <c r="J199" s="304" t="s">
        <v>131</v>
      </c>
      <c r="K199" s="304" t="s">
        <v>71</v>
      </c>
      <c r="L199" s="304" t="s">
        <v>72</v>
      </c>
    </row>
    <row r="200" spans="2:12" x14ac:dyDescent="0.25">
      <c r="B200" s="302"/>
      <c r="D200" s="303" t="s">
        <v>0</v>
      </c>
      <c r="E200" s="306" t="s">
        <v>340</v>
      </c>
      <c r="F200" s="303" t="s">
        <v>0</v>
      </c>
      <c r="G200" s="303" t="s">
        <v>0</v>
      </c>
      <c r="H200" s="303" t="s">
        <v>0</v>
      </c>
      <c r="I200" s="303" t="s">
        <v>0</v>
      </c>
      <c r="J200" s="303" t="s">
        <v>0</v>
      </c>
      <c r="K200" s="303" t="s">
        <v>0</v>
      </c>
      <c r="L200" s="303" t="s">
        <v>0</v>
      </c>
    </row>
    <row r="201" spans="2:12" x14ac:dyDescent="0.25">
      <c r="B201" s="8"/>
      <c r="D201" s="238"/>
      <c r="E201" s="238"/>
      <c r="F201" s="238"/>
      <c r="G201" s="238"/>
      <c r="H201" s="238"/>
      <c r="I201" s="238"/>
      <c r="J201" s="9"/>
      <c r="K201" s="248"/>
      <c r="L201" s="9"/>
    </row>
    <row r="202" spans="2:12" x14ac:dyDescent="0.25">
      <c r="B202" s="137" t="s">
        <v>266</v>
      </c>
      <c r="D202" s="236">
        <v>2166901</v>
      </c>
      <c r="E202" s="236">
        <v>692761</v>
      </c>
      <c r="F202" s="151">
        <v>-16182</v>
      </c>
      <c r="G202" s="151">
        <v>-210</v>
      </c>
      <c r="H202" s="238" t="s">
        <v>18</v>
      </c>
      <c r="I202" s="236">
        <v>603247</v>
      </c>
      <c r="J202" s="307">
        <v>3446517</v>
      </c>
      <c r="K202" s="236">
        <v>62377</v>
      </c>
      <c r="L202" s="307">
        <v>3508894</v>
      </c>
    </row>
    <row r="203" spans="2:12" x14ac:dyDescent="0.25">
      <c r="B203" s="161" t="s">
        <v>176</v>
      </c>
      <c r="D203" s="49" t="s">
        <v>18</v>
      </c>
      <c r="E203" s="49" t="s">
        <v>18</v>
      </c>
      <c r="F203" s="49" t="s">
        <v>18</v>
      </c>
      <c r="G203" s="49" t="s">
        <v>18</v>
      </c>
      <c r="H203" s="49" t="s">
        <v>18</v>
      </c>
      <c r="I203" s="237">
        <v>225789</v>
      </c>
      <c r="J203" s="307">
        <v>225789</v>
      </c>
      <c r="K203" s="236">
        <v>1599</v>
      </c>
      <c r="L203" s="307">
        <v>227388</v>
      </c>
    </row>
    <row r="204" spans="2:12" ht="15.75" thickBot="1" x14ac:dyDescent="0.3">
      <c r="B204" s="161" t="s">
        <v>186</v>
      </c>
      <c r="D204" s="49" t="s">
        <v>18</v>
      </c>
      <c r="E204" s="49" t="s">
        <v>18</v>
      </c>
      <c r="F204" s="49" t="s">
        <v>18</v>
      </c>
      <c r="G204" s="237">
        <v>-1059</v>
      </c>
      <c r="H204" s="49" t="s">
        <v>18</v>
      </c>
      <c r="I204" s="238" t="s">
        <v>18</v>
      </c>
      <c r="J204" s="297">
        <v>-1059</v>
      </c>
      <c r="K204" s="148">
        <v>-846</v>
      </c>
      <c r="L204" s="297">
        <v>-1905</v>
      </c>
    </row>
    <row r="205" spans="2:12" x14ac:dyDescent="0.25">
      <c r="B205" s="162" t="s">
        <v>76</v>
      </c>
      <c r="D205" s="239" t="s">
        <v>18</v>
      </c>
      <c r="E205" s="239" t="s">
        <v>18</v>
      </c>
      <c r="F205" s="239" t="s">
        <v>18</v>
      </c>
      <c r="G205" s="239">
        <v>-1059</v>
      </c>
      <c r="H205" s="239" t="s">
        <v>18</v>
      </c>
      <c r="I205" s="239">
        <v>225789</v>
      </c>
      <c r="J205" s="308">
        <v>224730</v>
      </c>
      <c r="K205" s="240">
        <v>753</v>
      </c>
      <c r="L205" s="308">
        <v>225483</v>
      </c>
    </row>
    <row r="206" spans="2:12" x14ac:dyDescent="0.25">
      <c r="B206" s="161" t="s">
        <v>77</v>
      </c>
      <c r="D206" s="237">
        <v>72445</v>
      </c>
      <c r="E206" s="237">
        <v>25529</v>
      </c>
      <c r="F206" s="49" t="s">
        <v>18</v>
      </c>
      <c r="G206" s="49" t="s">
        <v>18</v>
      </c>
      <c r="H206" s="49" t="s">
        <v>18</v>
      </c>
      <c r="I206" s="238" t="s">
        <v>18</v>
      </c>
      <c r="J206" s="307">
        <v>97974</v>
      </c>
      <c r="K206" s="238" t="s">
        <v>18</v>
      </c>
      <c r="L206" s="307">
        <v>97974</v>
      </c>
    </row>
    <row r="207" spans="2:12" x14ac:dyDescent="0.25">
      <c r="B207" s="161" t="s">
        <v>78</v>
      </c>
      <c r="D207" s="49" t="s">
        <v>18</v>
      </c>
      <c r="E207" s="49" t="s">
        <v>18</v>
      </c>
      <c r="F207" s="49" t="s">
        <v>18</v>
      </c>
      <c r="G207" s="49" t="s">
        <v>18</v>
      </c>
      <c r="H207" s="49" t="s">
        <v>18</v>
      </c>
      <c r="I207" s="148">
        <v>-137496</v>
      </c>
      <c r="J207" s="297">
        <v>-137496</v>
      </c>
      <c r="K207" s="238" t="s">
        <v>18</v>
      </c>
      <c r="L207" s="297">
        <v>-137496</v>
      </c>
    </row>
    <row r="208" spans="2:12" x14ac:dyDescent="0.25">
      <c r="B208" s="161" t="s">
        <v>139</v>
      </c>
      <c r="D208" s="49" t="s">
        <v>18</v>
      </c>
      <c r="E208" s="148">
        <v>-100015</v>
      </c>
      <c r="F208" s="49" t="s">
        <v>18</v>
      </c>
      <c r="G208" s="49" t="s">
        <v>18</v>
      </c>
      <c r="H208" s="49" t="s">
        <v>18</v>
      </c>
      <c r="I208" s="49" t="s">
        <v>18</v>
      </c>
      <c r="J208" s="297">
        <v>-100015</v>
      </c>
      <c r="K208" s="238" t="s">
        <v>18</v>
      </c>
      <c r="L208" s="297">
        <v>-100015</v>
      </c>
    </row>
    <row r="209" spans="2:12" ht="15.75" thickBot="1" x14ac:dyDescent="0.3">
      <c r="B209" s="161" t="s">
        <v>79</v>
      </c>
      <c r="D209" s="49" t="s">
        <v>18</v>
      </c>
      <c r="E209" s="148">
        <v>-2932</v>
      </c>
      <c r="F209" s="49" t="s">
        <v>18</v>
      </c>
      <c r="G209" s="49" t="s">
        <v>18</v>
      </c>
      <c r="H209" s="49" t="s">
        <v>18</v>
      </c>
      <c r="I209" s="237">
        <v>2932</v>
      </c>
      <c r="J209" s="303" t="s">
        <v>18</v>
      </c>
      <c r="K209" s="238" t="s">
        <v>18</v>
      </c>
      <c r="L209" s="303" t="s">
        <v>18</v>
      </c>
    </row>
    <row r="210" spans="2:12" ht="15.75" thickBot="1" x14ac:dyDescent="0.3">
      <c r="B210" s="137" t="s">
        <v>267</v>
      </c>
      <c r="D210" s="279">
        <v>2239346</v>
      </c>
      <c r="E210" s="279">
        <v>615343</v>
      </c>
      <c r="F210" s="279">
        <v>-16182</v>
      </c>
      <c r="G210" s="279">
        <v>-1269</v>
      </c>
      <c r="H210" s="279" t="s">
        <v>18</v>
      </c>
      <c r="I210" s="279">
        <v>694472</v>
      </c>
      <c r="J210" s="309">
        <v>3531710</v>
      </c>
      <c r="K210" s="241">
        <v>63130</v>
      </c>
      <c r="L210" s="309">
        <v>3594840</v>
      </c>
    </row>
    <row r="211" spans="2:12" ht="15.75" thickTop="1" x14ac:dyDescent="0.25">
      <c r="B211" s="5"/>
      <c r="D211" s="5"/>
      <c r="E211" s="5"/>
      <c r="F211" s="5"/>
      <c r="G211" s="5"/>
      <c r="H211" s="244"/>
      <c r="I211" s="5"/>
      <c r="J211" s="310"/>
      <c r="K211" s="5"/>
      <c r="L211" s="310"/>
    </row>
    <row r="212" spans="2:12" x14ac:dyDescent="0.25">
      <c r="B212" s="137" t="s">
        <v>268</v>
      </c>
      <c r="D212" s="236">
        <v>2239346</v>
      </c>
      <c r="E212" s="236">
        <v>615343</v>
      </c>
      <c r="F212" s="151">
        <v>-50056</v>
      </c>
      <c r="G212" s="151">
        <v>-1631</v>
      </c>
      <c r="H212" s="238" t="s">
        <v>18</v>
      </c>
      <c r="I212" s="236">
        <v>527670</v>
      </c>
      <c r="J212" s="307">
        <v>3330672</v>
      </c>
      <c r="K212" s="236">
        <v>63500</v>
      </c>
      <c r="L212" s="307">
        <v>3394172</v>
      </c>
    </row>
    <row r="213" spans="2:12" x14ac:dyDescent="0.25">
      <c r="B213" s="161" t="s">
        <v>176</v>
      </c>
      <c r="D213" s="49" t="s">
        <v>18</v>
      </c>
      <c r="E213" s="49" t="s">
        <v>18</v>
      </c>
      <c r="F213" s="49" t="s">
        <v>18</v>
      </c>
      <c r="G213" s="49" t="s">
        <v>18</v>
      </c>
      <c r="H213" s="49" t="s">
        <v>18</v>
      </c>
      <c r="I213" s="237">
        <v>220643</v>
      </c>
      <c r="J213" s="307">
        <v>220643</v>
      </c>
      <c r="K213" s="148">
        <v>-143</v>
      </c>
      <c r="L213" s="307">
        <v>220500</v>
      </c>
    </row>
    <row r="214" spans="2:12" ht="15.75" thickBot="1" x14ac:dyDescent="0.3">
      <c r="B214" s="161" t="s">
        <v>186</v>
      </c>
      <c r="D214" s="49" t="s">
        <v>18</v>
      </c>
      <c r="E214" s="49" t="s">
        <v>18</v>
      </c>
      <c r="F214" s="237">
        <v>51547</v>
      </c>
      <c r="G214" s="49">
        <v>413</v>
      </c>
      <c r="H214" s="237">
        <v>23689</v>
      </c>
      <c r="I214" s="49" t="s">
        <v>18</v>
      </c>
      <c r="J214" s="307">
        <v>75649</v>
      </c>
      <c r="K214" s="49" t="s">
        <v>18</v>
      </c>
      <c r="L214" s="307">
        <v>75649</v>
      </c>
    </row>
    <row r="215" spans="2:12" x14ac:dyDescent="0.25">
      <c r="B215" s="162" t="s">
        <v>76</v>
      </c>
      <c r="D215" s="240" t="s">
        <v>18</v>
      </c>
      <c r="E215" s="240" t="s">
        <v>18</v>
      </c>
      <c r="F215" s="242">
        <v>51547</v>
      </c>
      <c r="G215" s="240">
        <v>413</v>
      </c>
      <c r="H215" s="242">
        <v>23689</v>
      </c>
      <c r="I215" s="242">
        <v>220643</v>
      </c>
      <c r="J215" s="308">
        <v>296292</v>
      </c>
      <c r="K215" s="239">
        <v>-143</v>
      </c>
      <c r="L215" s="308">
        <v>296149</v>
      </c>
    </row>
    <row r="216" spans="2:12" x14ac:dyDescent="0.25">
      <c r="B216" s="161" t="s">
        <v>78</v>
      </c>
      <c r="D216" s="49" t="s">
        <v>18</v>
      </c>
      <c r="E216" s="49" t="s">
        <v>18</v>
      </c>
      <c r="F216" s="49" t="s">
        <v>18</v>
      </c>
      <c r="G216" s="49" t="s">
        <v>18</v>
      </c>
      <c r="H216" s="49" t="s">
        <v>18</v>
      </c>
      <c r="I216" s="148">
        <v>-110176</v>
      </c>
      <c r="J216" s="297">
        <v>-110176</v>
      </c>
      <c r="K216" s="148" t="s">
        <v>18</v>
      </c>
      <c r="L216" s="297">
        <v>-110176</v>
      </c>
    </row>
    <row r="217" spans="2:12" x14ac:dyDescent="0.25">
      <c r="B217" s="161" t="s">
        <v>179</v>
      </c>
      <c r="D217" s="49" t="s">
        <v>18</v>
      </c>
      <c r="E217" s="49" t="s">
        <v>18</v>
      </c>
      <c r="F217" s="49" t="s">
        <v>18</v>
      </c>
      <c r="G217" s="49" t="s">
        <v>18</v>
      </c>
      <c r="H217" s="49" t="s">
        <v>18</v>
      </c>
      <c r="I217" s="237">
        <v>23357</v>
      </c>
      <c r="J217" s="307">
        <v>23357</v>
      </c>
      <c r="K217" s="148">
        <v>-63357</v>
      </c>
      <c r="L217" s="307">
        <v>-40000</v>
      </c>
    </row>
    <row r="218" spans="2:12" ht="15.75" thickBot="1" x14ac:dyDescent="0.3">
      <c r="B218" s="161" t="s">
        <v>79</v>
      </c>
      <c r="D218" s="49" t="s">
        <v>18</v>
      </c>
      <c r="E218" s="237">
        <v>4064</v>
      </c>
      <c r="F218" s="49" t="s">
        <v>18</v>
      </c>
      <c r="G218" s="49" t="s">
        <v>18</v>
      </c>
      <c r="H218" s="49" t="s">
        <v>18</v>
      </c>
      <c r="I218" s="148">
        <v>-4064</v>
      </c>
      <c r="J218" s="303" t="s">
        <v>18</v>
      </c>
      <c r="K218" s="49" t="s">
        <v>18</v>
      </c>
      <c r="L218" s="303" t="s">
        <v>18</v>
      </c>
    </row>
    <row r="219" spans="2:12" ht="15.75" thickBot="1" x14ac:dyDescent="0.3">
      <c r="B219" s="137" t="s">
        <v>269</v>
      </c>
      <c r="D219" s="241">
        <v>2239346</v>
      </c>
      <c r="E219" s="241">
        <v>619407</v>
      </c>
      <c r="F219" s="241">
        <v>1491</v>
      </c>
      <c r="G219" s="231">
        <v>-1218</v>
      </c>
      <c r="H219" s="241">
        <v>23689</v>
      </c>
      <c r="I219" s="241">
        <v>657430</v>
      </c>
      <c r="J219" s="311">
        <v>3540145</v>
      </c>
      <c r="K219" s="243" t="s">
        <v>18</v>
      </c>
      <c r="L219" s="311">
        <v>3540145</v>
      </c>
    </row>
    <row r="220" spans="2:12" ht="15.75" thickTop="1" x14ac:dyDescent="0.25"/>
    <row r="222" spans="2:12" ht="15.75" thickBot="1" x14ac:dyDescent="0.3">
      <c r="B222" s="137" t="s">
        <v>273</v>
      </c>
    </row>
    <row r="223" spans="2:12" ht="15.75" thickBot="1" x14ac:dyDescent="0.3">
      <c r="B223" s="302"/>
      <c r="D223" s="303"/>
      <c r="E223" s="303"/>
      <c r="F223" s="999" t="s">
        <v>44</v>
      </c>
      <c r="G223" s="1000"/>
      <c r="H223" s="303"/>
      <c r="I223" s="303"/>
      <c r="J223" s="303"/>
      <c r="K223" s="303"/>
      <c r="L223" s="303"/>
    </row>
    <row r="224" spans="2:12" ht="102.75" thickBot="1" x14ac:dyDescent="0.3">
      <c r="B224" s="302"/>
      <c r="D224" s="304" t="s">
        <v>42</v>
      </c>
      <c r="E224" s="304" t="s">
        <v>43</v>
      </c>
      <c r="F224" s="304" t="s">
        <v>184</v>
      </c>
      <c r="G224" s="305" t="s">
        <v>185</v>
      </c>
      <c r="H224" s="304" t="s">
        <v>180</v>
      </c>
      <c r="I224" s="304" t="s">
        <v>128</v>
      </c>
      <c r="J224" s="304" t="s">
        <v>131</v>
      </c>
      <c r="K224" s="304" t="s">
        <v>71</v>
      </c>
      <c r="L224" s="304" t="s">
        <v>72</v>
      </c>
    </row>
    <row r="225" spans="2:12" x14ac:dyDescent="0.25">
      <c r="B225" s="302"/>
      <c r="D225" s="303" t="s">
        <v>0</v>
      </c>
      <c r="E225" s="306" t="s">
        <v>340</v>
      </c>
      <c r="F225" s="303" t="s">
        <v>0</v>
      </c>
      <c r="G225" s="303" t="s">
        <v>0</v>
      </c>
      <c r="H225" s="303" t="s">
        <v>0</v>
      </c>
      <c r="I225" s="303" t="s">
        <v>0</v>
      </c>
      <c r="J225" s="303" t="s">
        <v>0</v>
      </c>
      <c r="K225" s="303" t="s">
        <v>0</v>
      </c>
      <c r="L225" s="303" t="s">
        <v>0</v>
      </c>
    </row>
    <row r="226" spans="2:12" x14ac:dyDescent="0.25">
      <c r="B226" s="8"/>
      <c r="D226" s="238"/>
      <c r="E226" s="238"/>
      <c r="F226" s="238"/>
      <c r="G226" s="238"/>
      <c r="H226" s="238"/>
      <c r="I226" s="9"/>
      <c r="J226" s="248"/>
      <c r="K226" s="9"/>
    </row>
    <row r="227" spans="2:12" x14ac:dyDescent="0.25">
      <c r="B227" s="137" t="s">
        <v>319</v>
      </c>
      <c r="D227" s="236" t="s">
        <v>317</v>
      </c>
      <c r="E227" s="151" t="s">
        <v>318</v>
      </c>
      <c r="F227" s="151">
        <v>-16182</v>
      </c>
      <c r="G227" s="238">
        <v>-210</v>
      </c>
      <c r="H227" s="236" t="s">
        <v>18</v>
      </c>
      <c r="I227" s="236">
        <v>584301</v>
      </c>
      <c r="J227" s="307">
        <v>3427571</v>
      </c>
      <c r="K227" s="236">
        <v>62377</v>
      </c>
      <c r="L227" s="307">
        <v>3489948</v>
      </c>
    </row>
    <row r="228" spans="2:12" x14ac:dyDescent="0.25">
      <c r="B228" s="161" t="s">
        <v>73</v>
      </c>
      <c r="D228" s="49" t="s">
        <v>18</v>
      </c>
      <c r="E228" s="49" t="s">
        <v>18</v>
      </c>
      <c r="F228" s="49" t="s">
        <v>18</v>
      </c>
      <c r="G228" s="49" t="s">
        <v>18</v>
      </c>
      <c r="H228" s="237" t="s">
        <v>18</v>
      </c>
      <c r="I228" s="237" t="s">
        <v>302</v>
      </c>
      <c r="J228" s="307" t="s">
        <v>302</v>
      </c>
      <c r="K228" s="236" t="s">
        <v>303</v>
      </c>
      <c r="L228" s="307">
        <v>78282</v>
      </c>
    </row>
    <row r="229" spans="2:12" ht="15.75" thickBot="1" x14ac:dyDescent="0.3">
      <c r="B229" s="161" t="s">
        <v>320</v>
      </c>
      <c r="D229" s="49" t="s">
        <v>18</v>
      </c>
      <c r="E229" s="237" t="s">
        <v>18</v>
      </c>
      <c r="F229" s="237">
        <v>-30804</v>
      </c>
      <c r="G229" s="237">
        <v>-1421</v>
      </c>
      <c r="H229" s="238" t="s">
        <v>18</v>
      </c>
      <c r="I229" s="238" t="s">
        <v>18</v>
      </c>
      <c r="J229" s="297" t="s">
        <v>304</v>
      </c>
      <c r="K229" s="148" t="s">
        <v>146</v>
      </c>
      <c r="L229" s="297">
        <v>-33400</v>
      </c>
    </row>
    <row r="230" spans="2:12" x14ac:dyDescent="0.25">
      <c r="B230" s="162" t="s">
        <v>76</v>
      </c>
      <c r="D230" s="239" t="s">
        <v>18</v>
      </c>
      <c r="E230" s="239" t="s">
        <v>18</v>
      </c>
      <c r="F230" s="239">
        <v>-30804</v>
      </c>
      <c r="G230" s="239">
        <v>-1421</v>
      </c>
      <c r="H230" s="239" t="s">
        <v>18</v>
      </c>
      <c r="I230" s="239">
        <v>75984</v>
      </c>
      <c r="J230" s="308" t="s">
        <v>305</v>
      </c>
      <c r="K230" s="240">
        <v>1123</v>
      </c>
      <c r="L230" s="308">
        <v>44882</v>
      </c>
    </row>
    <row r="231" spans="2:12" x14ac:dyDescent="0.25">
      <c r="B231" s="161" t="s">
        <v>77</v>
      </c>
      <c r="D231" s="237" t="s">
        <v>306</v>
      </c>
      <c r="E231" s="49" t="s">
        <v>307</v>
      </c>
      <c r="F231" s="49" t="s">
        <v>18</v>
      </c>
      <c r="G231" s="49" t="s">
        <v>18</v>
      </c>
      <c r="H231" s="238" t="s">
        <v>18</v>
      </c>
      <c r="I231" s="238" t="s">
        <v>18</v>
      </c>
      <c r="J231" s="307" t="s">
        <v>308</v>
      </c>
      <c r="K231" s="238" t="s">
        <v>18</v>
      </c>
      <c r="L231" s="307">
        <v>97974</v>
      </c>
    </row>
    <row r="232" spans="2:12" x14ac:dyDescent="0.25">
      <c r="B232" s="161" t="s">
        <v>78</v>
      </c>
      <c r="D232" s="49" t="s">
        <v>18</v>
      </c>
      <c r="E232" s="49" t="s">
        <v>18</v>
      </c>
      <c r="F232" s="49" t="s">
        <v>18</v>
      </c>
      <c r="G232" s="49" t="s">
        <v>18</v>
      </c>
      <c r="H232" s="148" t="s">
        <v>18</v>
      </c>
      <c r="I232" s="148">
        <v>-137496</v>
      </c>
      <c r="J232" s="297">
        <v>-137496</v>
      </c>
      <c r="K232" s="238" t="s">
        <v>18</v>
      </c>
      <c r="L232" s="297">
        <v>-137496</v>
      </c>
    </row>
    <row r="233" spans="2:12" x14ac:dyDescent="0.25">
      <c r="B233" s="161" t="s">
        <v>139</v>
      </c>
      <c r="D233" s="148" t="s">
        <v>18</v>
      </c>
      <c r="E233" s="237">
        <v>-100015</v>
      </c>
      <c r="F233" s="49" t="s">
        <v>18</v>
      </c>
      <c r="G233" s="49" t="s">
        <v>18</v>
      </c>
      <c r="H233" s="49" t="s">
        <v>18</v>
      </c>
      <c r="I233" s="49" t="s">
        <v>18</v>
      </c>
      <c r="J233" s="297">
        <v>-100015</v>
      </c>
      <c r="K233" s="238" t="s">
        <v>18</v>
      </c>
      <c r="L233" s="297">
        <v>-100015</v>
      </c>
    </row>
    <row r="234" spans="2:12" ht="15.75" thickBot="1" x14ac:dyDescent="0.3">
      <c r="B234" s="161" t="s">
        <v>321</v>
      </c>
      <c r="D234" s="148" t="s">
        <v>18</v>
      </c>
      <c r="E234" s="237">
        <v>-2932</v>
      </c>
      <c r="F234" s="49" t="s">
        <v>18</v>
      </c>
      <c r="G234" s="49" t="s">
        <v>18</v>
      </c>
      <c r="H234" s="237" t="s">
        <v>18</v>
      </c>
      <c r="I234" s="237">
        <v>2932</v>
      </c>
      <c r="J234" s="307" t="s">
        <v>18</v>
      </c>
      <c r="K234" s="238" t="s">
        <v>18</v>
      </c>
      <c r="L234" s="303" t="s">
        <v>18</v>
      </c>
    </row>
    <row r="235" spans="2:12" ht="15.75" thickBot="1" x14ac:dyDescent="0.3">
      <c r="B235" s="137" t="s">
        <v>322</v>
      </c>
      <c r="D235" s="241">
        <v>2239346</v>
      </c>
      <c r="E235" s="241">
        <v>615343</v>
      </c>
      <c r="F235" s="241" t="s">
        <v>309</v>
      </c>
      <c r="G235" s="243" t="s">
        <v>151</v>
      </c>
      <c r="H235" s="241" t="s">
        <v>18</v>
      </c>
      <c r="I235" s="241">
        <v>525721</v>
      </c>
      <c r="J235" s="309">
        <v>3331793</v>
      </c>
      <c r="K235" s="241">
        <v>63500</v>
      </c>
      <c r="L235" s="309">
        <v>3395293</v>
      </c>
    </row>
    <row r="236" spans="2:12" ht="15.75" thickTop="1" x14ac:dyDescent="0.25">
      <c r="B236" s="5"/>
      <c r="D236" s="5"/>
      <c r="E236" s="5"/>
      <c r="F236" s="5"/>
      <c r="G236" s="244"/>
      <c r="H236" s="5"/>
      <c r="I236" s="5"/>
      <c r="J236" s="310"/>
      <c r="K236" s="5"/>
      <c r="L236" s="310"/>
    </row>
    <row r="237" spans="2:12" x14ac:dyDescent="0.25">
      <c r="B237" s="137" t="s">
        <v>323</v>
      </c>
      <c r="D237" s="236">
        <v>2239346</v>
      </c>
      <c r="E237" s="151" t="s">
        <v>275</v>
      </c>
      <c r="F237" s="151" t="s">
        <v>309</v>
      </c>
      <c r="G237" s="238" t="s">
        <v>151</v>
      </c>
      <c r="H237" s="236" t="s">
        <v>18</v>
      </c>
      <c r="I237" s="236">
        <v>525721</v>
      </c>
      <c r="J237" s="307">
        <v>3331793</v>
      </c>
      <c r="K237" s="236">
        <v>63500</v>
      </c>
      <c r="L237" s="307">
        <v>3395293</v>
      </c>
    </row>
    <row r="238" spans="2:12" x14ac:dyDescent="0.25">
      <c r="B238" s="161" t="s">
        <v>73</v>
      </c>
      <c r="D238" s="49" t="s">
        <v>18</v>
      </c>
      <c r="E238" s="49" t="s">
        <v>18</v>
      </c>
      <c r="F238" s="49" t="s">
        <v>18</v>
      </c>
      <c r="G238" s="49" t="s">
        <v>18</v>
      </c>
      <c r="H238" s="237" t="s">
        <v>18</v>
      </c>
      <c r="I238" s="237">
        <v>31554</v>
      </c>
      <c r="J238" s="307">
        <v>31554</v>
      </c>
      <c r="K238" s="148">
        <v>-143</v>
      </c>
      <c r="L238" s="307">
        <v>31411</v>
      </c>
    </row>
    <row r="239" spans="2:12" ht="15.75" thickBot="1" x14ac:dyDescent="0.3">
      <c r="B239" s="161" t="s">
        <v>320</v>
      </c>
      <c r="D239" s="49" t="s">
        <v>18</v>
      </c>
      <c r="E239" s="237" t="s">
        <v>18</v>
      </c>
      <c r="F239" s="237">
        <v>43106</v>
      </c>
      <c r="G239" s="237">
        <v>2732</v>
      </c>
      <c r="H239" s="237">
        <v>31500</v>
      </c>
      <c r="I239" s="49" t="s">
        <v>18</v>
      </c>
      <c r="J239" s="307">
        <v>77338</v>
      </c>
      <c r="K239" s="49" t="s">
        <v>18</v>
      </c>
      <c r="L239" s="307">
        <v>77338</v>
      </c>
    </row>
    <row r="240" spans="2:12" x14ac:dyDescent="0.25">
      <c r="B240" s="162" t="s">
        <v>76</v>
      </c>
      <c r="D240" s="240" t="s">
        <v>18</v>
      </c>
      <c r="E240" s="242" t="s">
        <v>18</v>
      </c>
      <c r="F240" s="242">
        <v>43106</v>
      </c>
      <c r="G240" s="242">
        <v>2732</v>
      </c>
      <c r="H240" s="242">
        <v>31500</v>
      </c>
      <c r="I240" s="242">
        <v>31554</v>
      </c>
      <c r="J240" s="308">
        <v>108892</v>
      </c>
      <c r="K240" s="239">
        <v>-143</v>
      </c>
      <c r="L240" s="308">
        <v>108749</v>
      </c>
    </row>
    <row r="241" spans="2:12" x14ac:dyDescent="0.25">
      <c r="B241" s="161" t="s">
        <v>78</v>
      </c>
      <c r="D241" s="49" t="s">
        <v>18</v>
      </c>
      <c r="E241" s="49" t="s">
        <v>18</v>
      </c>
      <c r="F241" s="49" t="s">
        <v>18</v>
      </c>
      <c r="G241" s="49" t="s">
        <v>18</v>
      </c>
      <c r="H241" s="148" t="s">
        <v>18</v>
      </c>
      <c r="I241" s="148">
        <v>-110176</v>
      </c>
      <c r="J241" s="297">
        <v>-110176</v>
      </c>
      <c r="K241" s="148" t="s">
        <v>18</v>
      </c>
      <c r="L241" s="297">
        <v>-110176</v>
      </c>
    </row>
    <row r="242" spans="2:12" x14ac:dyDescent="0.25">
      <c r="B242" s="161" t="s">
        <v>179</v>
      </c>
      <c r="D242" s="49" t="s">
        <v>18</v>
      </c>
      <c r="E242" s="49" t="s">
        <v>18</v>
      </c>
      <c r="F242" s="49" t="s">
        <v>18</v>
      </c>
      <c r="G242" s="49" t="s">
        <v>18</v>
      </c>
      <c r="H242" s="237" t="s">
        <v>18</v>
      </c>
      <c r="I242" s="237">
        <v>23357</v>
      </c>
      <c r="J242" s="307" t="s">
        <v>310</v>
      </c>
      <c r="K242" s="148">
        <v>-63357</v>
      </c>
      <c r="L242" s="307">
        <v>-40000</v>
      </c>
    </row>
    <row r="243" spans="2:12" ht="15.75" thickBot="1" x14ac:dyDescent="0.3">
      <c r="B243" s="161" t="s">
        <v>324</v>
      </c>
      <c r="D243" s="237" t="s">
        <v>18</v>
      </c>
      <c r="E243" s="49" t="s">
        <v>311</v>
      </c>
      <c r="F243" s="49" t="s">
        <v>18</v>
      </c>
      <c r="G243" s="49" t="s">
        <v>18</v>
      </c>
      <c r="H243" s="148" t="s">
        <v>18</v>
      </c>
      <c r="I243" s="148">
        <v>-4064</v>
      </c>
      <c r="J243" s="307" t="s">
        <v>18</v>
      </c>
      <c r="K243" s="49" t="s">
        <v>18</v>
      </c>
      <c r="L243" s="303" t="s">
        <v>18</v>
      </c>
    </row>
    <row r="244" spans="2:12" ht="15.75" thickBot="1" x14ac:dyDescent="0.3">
      <c r="B244" s="137" t="s">
        <v>325</v>
      </c>
      <c r="D244" s="241">
        <v>2239346</v>
      </c>
      <c r="E244" s="241">
        <v>619407</v>
      </c>
      <c r="F244" s="231">
        <v>-3880</v>
      </c>
      <c r="G244" s="241">
        <v>1101</v>
      </c>
      <c r="H244" s="241">
        <v>31500</v>
      </c>
      <c r="I244" s="241">
        <v>466392</v>
      </c>
      <c r="J244" s="309">
        <v>3353866</v>
      </c>
      <c r="K244" s="243" t="s">
        <v>18</v>
      </c>
      <c r="L244" s="309">
        <v>3353866</v>
      </c>
    </row>
    <row r="245" spans="2:12" ht="15.75" thickTop="1" x14ac:dyDescent="0.25"/>
    <row r="247" spans="2:12" ht="15.75" thickBot="1" x14ac:dyDescent="0.3">
      <c r="B247" s="137" t="s">
        <v>339</v>
      </c>
    </row>
    <row r="248" spans="2:12" ht="15.75" thickBot="1" x14ac:dyDescent="0.3">
      <c r="B248" s="302"/>
      <c r="D248" s="303"/>
      <c r="E248" s="303"/>
      <c r="F248" s="999" t="s">
        <v>44</v>
      </c>
      <c r="G248" s="1000"/>
      <c r="H248" s="303"/>
      <c r="I248" s="303"/>
      <c r="J248" s="303"/>
      <c r="K248" s="303"/>
      <c r="L248" s="303"/>
    </row>
    <row r="249" spans="2:12" ht="102.75" thickBot="1" x14ac:dyDescent="0.3">
      <c r="B249" s="302"/>
      <c r="D249" s="304" t="s">
        <v>42</v>
      </c>
      <c r="E249" s="304" t="s">
        <v>43</v>
      </c>
      <c r="F249" s="304" t="s">
        <v>330</v>
      </c>
      <c r="G249" s="305" t="s">
        <v>185</v>
      </c>
      <c r="H249" s="303" t="s">
        <v>180</v>
      </c>
      <c r="I249" s="304" t="s">
        <v>331</v>
      </c>
      <c r="J249" s="304" t="s">
        <v>131</v>
      </c>
      <c r="K249" s="304" t="s">
        <v>71</v>
      </c>
      <c r="L249" s="304" t="s">
        <v>72</v>
      </c>
    </row>
    <row r="250" spans="2:12" ht="15.75" thickBot="1" x14ac:dyDescent="0.3">
      <c r="B250" s="302"/>
      <c r="D250" s="303" t="s">
        <v>332</v>
      </c>
      <c r="E250" s="303" t="s">
        <v>0</v>
      </c>
      <c r="F250" s="999" t="s">
        <v>332</v>
      </c>
      <c r="G250" s="1000" t="s">
        <v>332</v>
      </c>
      <c r="H250" s="303" t="s">
        <v>0</v>
      </c>
      <c r="I250" s="303" t="s">
        <v>0</v>
      </c>
      <c r="J250" s="303" t="s">
        <v>0</v>
      </c>
      <c r="K250" s="303" t="s">
        <v>0</v>
      </c>
      <c r="L250" s="303" t="s">
        <v>0</v>
      </c>
    </row>
    <row r="251" spans="2:12" x14ac:dyDescent="0.25">
      <c r="B251" s="249" t="s">
        <v>268</v>
      </c>
      <c r="D251" s="236">
        <v>2239346</v>
      </c>
      <c r="E251" s="236">
        <v>615343</v>
      </c>
      <c r="F251" s="236">
        <v>-46986</v>
      </c>
      <c r="G251" s="236">
        <v>-1631</v>
      </c>
      <c r="H251" s="238" t="s">
        <v>18</v>
      </c>
      <c r="I251" s="236">
        <v>525721</v>
      </c>
      <c r="J251" s="307">
        <v>3331793</v>
      </c>
      <c r="K251" s="236">
        <v>63500</v>
      </c>
      <c r="L251" s="307">
        <v>3395293</v>
      </c>
    </row>
    <row r="252" spans="2:12" x14ac:dyDescent="0.25">
      <c r="B252" s="250" t="s">
        <v>176</v>
      </c>
      <c r="D252" s="49" t="s">
        <v>18</v>
      </c>
      <c r="E252" s="49" t="s">
        <v>18</v>
      </c>
      <c r="F252" s="49" t="s">
        <v>18</v>
      </c>
      <c r="G252" s="49" t="s">
        <v>18</v>
      </c>
      <c r="H252" s="49" t="s">
        <v>18</v>
      </c>
      <c r="I252" s="237">
        <v>22203</v>
      </c>
      <c r="J252" s="307">
        <v>22203</v>
      </c>
      <c r="K252" s="49">
        <v>-143</v>
      </c>
      <c r="L252" s="307">
        <v>22060</v>
      </c>
    </row>
    <row r="253" spans="2:12" ht="15.75" thickBot="1" x14ac:dyDescent="0.3">
      <c r="B253" s="250" t="s">
        <v>333</v>
      </c>
      <c r="D253" s="49" t="s">
        <v>18</v>
      </c>
      <c r="E253" s="49" t="s">
        <v>18</v>
      </c>
      <c r="F253" s="49" t="s">
        <v>18</v>
      </c>
      <c r="G253" s="237">
        <v>2065</v>
      </c>
      <c r="H253" s="49" t="s">
        <v>18</v>
      </c>
      <c r="I253" s="49" t="s">
        <v>18</v>
      </c>
      <c r="J253" s="307">
        <v>2065</v>
      </c>
      <c r="K253" s="49" t="s">
        <v>18</v>
      </c>
      <c r="L253" s="307">
        <v>2065</v>
      </c>
    </row>
    <row r="254" spans="2:12" x14ac:dyDescent="0.25">
      <c r="B254" s="249" t="s">
        <v>76</v>
      </c>
      <c r="D254" s="254" t="s">
        <v>18</v>
      </c>
      <c r="E254" s="254" t="s">
        <v>18</v>
      </c>
      <c r="F254" s="254" t="s">
        <v>18</v>
      </c>
      <c r="G254" s="255">
        <v>2065</v>
      </c>
      <c r="H254" s="254" t="s">
        <v>18</v>
      </c>
      <c r="I254" s="255">
        <v>22203</v>
      </c>
      <c r="J254" s="312">
        <v>24268</v>
      </c>
      <c r="K254" s="254">
        <v>-143</v>
      </c>
      <c r="L254" s="312">
        <v>24125</v>
      </c>
    </row>
    <row r="255" spans="2:12" ht="15.75" thickBot="1" x14ac:dyDescent="0.3">
      <c r="B255" s="250" t="s">
        <v>179</v>
      </c>
      <c r="D255" s="256" t="s">
        <v>18</v>
      </c>
      <c r="E255" s="256" t="s">
        <v>18</v>
      </c>
      <c r="F255" s="256" t="s">
        <v>18</v>
      </c>
      <c r="G255" s="256" t="s">
        <v>18</v>
      </c>
      <c r="H255" s="256" t="s">
        <v>18</v>
      </c>
      <c r="I255" s="257">
        <v>23357</v>
      </c>
      <c r="J255" s="313">
        <v>23357</v>
      </c>
      <c r="K255" s="256" t="s">
        <v>334</v>
      </c>
      <c r="L255" s="313">
        <v>-40000</v>
      </c>
    </row>
    <row r="256" spans="2:12" ht="15.75" thickBot="1" x14ac:dyDescent="0.3">
      <c r="B256" s="249" t="s">
        <v>335</v>
      </c>
      <c r="D256" s="258">
        <v>2239346</v>
      </c>
      <c r="E256" s="258">
        <v>615343</v>
      </c>
      <c r="F256" s="259" t="s">
        <v>309</v>
      </c>
      <c r="G256" s="259">
        <v>434</v>
      </c>
      <c r="H256" s="259" t="s">
        <v>18</v>
      </c>
      <c r="I256" s="258">
        <v>571281</v>
      </c>
      <c r="J256" s="314">
        <v>3379418</v>
      </c>
      <c r="K256" s="259" t="s">
        <v>18</v>
      </c>
      <c r="L256" s="314">
        <v>3379418</v>
      </c>
    </row>
    <row r="257" spans="2:12" ht="15.75" thickTop="1" x14ac:dyDescent="0.25">
      <c r="B257" s="8"/>
      <c r="D257" s="8"/>
      <c r="E257" s="8"/>
      <c r="F257" s="8"/>
      <c r="G257" s="8"/>
      <c r="H257" s="251"/>
      <c r="I257" s="8"/>
      <c r="J257" s="8"/>
      <c r="K257" s="8"/>
      <c r="L257" s="8"/>
    </row>
    <row r="258" spans="2:12" x14ac:dyDescent="0.25">
      <c r="B258" s="252" t="s">
        <v>336</v>
      </c>
      <c r="D258" s="238">
        <v>2239346</v>
      </c>
      <c r="E258" s="236">
        <v>619407</v>
      </c>
      <c r="F258" s="236">
        <v>-3880</v>
      </c>
      <c r="G258" s="236">
        <v>1101</v>
      </c>
      <c r="H258" s="236">
        <v>31500</v>
      </c>
      <c r="I258" s="236">
        <v>466392</v>
      </c>
      <c r="J258" s="307">
        <v>3353866</v>
      </c>
      <c r="K258" s="238" t="s">
        <v>18</v>
      </c>
      <c r="L258" s="307">
        <v>3353866</v>
      </c>
    </row>
    <row r="259" spans="2:12" x14ac:dyDescent="0.25">
      <c r="B259" s="253" t="s">
        <v>176</v>
      </c>
      <c r="D259" s="49" t="s">
        <v>18</v>
      </c>
      <c r="E259" s="49" t="s">
        <v>18</v>
      </c>
      <c r="F259" s="49" t="s">
        <v>18</v>
      </c>
      <c r="G259" s="49" t="s">
        <v>18</v>
      </c>
      <c r="H259" s="49" t="s">
        <v>18</v>
      </c>
      <c r="I259" s="237">
        <v>-66047</v>
      </c>
      <c r="J259" s="303" t="s">
        <v>337</v>
      </c>
      <c r="K259" s="49" t="s">
        <v>18</v>
      </c>
      <c r="L259" s="303" t="s">
        <v>337</v>
      </c>
    </row>
    <row r="260" spans="2:12" ht="15.75" thickBot="1" x14ac:dyDescent="0.3">
      <c r="B260" s="253" t="s">
        <v>333</v>
      </c>
      <c r="D260" s="49" t="s">
        <v>18</v>
      </c>
      <c r="E260" s="49" t="s">
        <v>18</v>
      </c>
      <c r="F260" s="49" t="s">
        <v>18</v>
      </c>
      <c r="G260" s="49">
        <v>491</v>
      </c>
      <c r="H260" s="49">
        <v>581</v>
      </c>
      <c r="I260" s="49" t="s">
        <v>18</v>
      </c>
      <c r="J260" s="307">
        <v>1072</v>
      </c>
      <c r="K260" s="49" t="s">
        <v>18</v>
      </c>
      <c r="L260" s="307">
        <v>1072</v>
      </c>
    </row>
    <row r="261" spans="2:12" ht="15.75" thickBot="1" x14ac:dyDescent="0.3">
      <c r="B261" s="252" t="s">
        <v>76</v>
      </c>
      <c r="D261" s="260" t="s">
        <v>18</v>
      </c>
      <c r="E261" s="260" t="s">
        <v>18</v>
      </c>
      <c r="F261" s="260" t="s">
        <v>18</v>
      </c>
      <c r="G261" s="260">
        <v>491</v>
      </c>
      <c r="H261" s="260">
        <v>581</v>
      </c>
      <c r="I261" s="261">
        <v>-66047</v>
      </c>
      <c r="J261" s="315">
        <v>-64975</v>
      </c>
      <c r="K261" s="262" t="s">
        <v>18</v>
      </c>
      <c r="L261" s="315">
        <v>-64975</v>
      </c>
    </row>
    <row r="262" spans="2:12" ht="15.75" thickBot="1" x14ac:dyDescent="0.3">
      <c r="B262" s="249" t="s">
        <v>338</v>
      </c>
      <c r="D262" s="258">
        <v>2239346</v>
      </c>
      <c r="E262" s="258">
        <v>619407</v>
      </c>
      <c r="F262" s="258">
        <v>-3880</v>
      </c>
      <c r="G262" s="258">
        <v>1592</v>
      </c>
      <c r="H262" s="258">
        <v>32081</v>
      </c>
      <c r="I262" s="258">
        <v>400345</v>
      </c>
      <c r="J262" s="314">
        <v>3288891</v>
      </c>
      <c r="K262" s="259" t="s">
        <v>18</v>
      </c>
      <c r="L262" s="314">
        <v>3288891</v>
      </c>
    </row>
    <row r="263" spans="2:12" ht="15.75" thickTop="1" x14ac:dyDescent="0.25"/>
    <row r="264" spans="2:12" ht="15.75" thickBot="1" x14ac:dyDescent="0.3">
      <c r="B264" s="137" t="s">
        <v>367</v>
      </c>
    </row>
    <row r="265" spans="2:12" ht="15.75" thickBot="1" x14ac:dyDescent="0.3">
      <c r="B265" s="302"/>
      <c r="D265" s="303"/>
      <c r="E265" s="303"/>
      <c r="F265" s="999" t="s">
        <v>44</v>
      </c>
      <c r="G265" s="1000"/>
      <c r="H265" s="303"/>
      <c r="I265" s="303"/>
      <c r="J265" s="303"/>
      <c r="K265" s="303"/>
      <c r="L265" s="303"/>
    </row>
    <row r="266" spans="2:12" ht="102.75" thickBot="1" x14ac:dyDescent="0.3">
      <c r="B266" s="302"/>
      <c r="D266" s="304" t="s">
        <v>42</v>
      </c>
      <c r="E266" s="304" t="s">
        <v>43</v>
      </c>
      <c r="F266" s="304" t="s">
        <v>330</v>
      </c>
      <c r="G266" s="305" t="s">
        <v>185</v>
      </c>
      <c r="H266" s="303" t="s">
        <v>180</v>
      </c>
      <c r="I266" s="304" t="s">
        <v>331</v>
      </c>
      <c r="J266" s="304" t="s">
        <v>131</v>
      </c>
      <c r="K266" s="304" t="s">
        <v>71</v>
      </c>
      <c r="L266" s="304" t="s">
        <v>72</v>
      </c>
    </row>
    <row r="267" spans="2:12" ht="15.75" thickBot="1" x14ac:dyDescent="0.3">
      <c r="B267" s="302"/>
      <c r="D267" s="303"/>
      <c r="E267" s="303"/>
      <c r="F267" s="999"/>
      <c r="G267" s="1000"/>
      <c r="H267" s="303"/>
      <c r="I267" s="303"/>
      <c r="J267" s="303"/>
      <c r="K267" s="303"/>
      <c r="L267" s="303"/>
    </row>
    <row r="268" spans="2:12" ht="15.75" thickBot="1" x14ac:dyDescent="0.3">
      <c r="B268" s="304"/>
      <c r="D268" s="304" t="s">
        <v>332</v>
      </c>
      <c r="E268" s="304" t="s">
        <v>0</v>
      </c>
      <c r="F268" s="304" t="s">
        <v>332</v>
      </c>
      <c r="G268" s="304" t="s">
        <v>332</v>
      </c>
      <c r="H268" s="304" t="s">
        <v>0</v>
      </c>
      <c r="I268" s="304" t="s">
        <v>0</v>
      </c>
      <c r="J268" s="304" t="s">
        <v>0</v>
      </c>
      <c r="K268" s="304" t="s">
        <v>0</v>
      </c>
      <c r="L268" s="304" t="s">
        <v>0</v>
      </c>
    </row>
    <row r="269" spans="2:12" x14ac:dyDescent="0.25">
      <c r="B269" s="249" t="s">
        <v>268</v>
      </c>
      <c r="D269" s="236">
        <v>2239346</v>
      </c>
      <c r="E269" s="236">
        <v>615343</v>
      </c>
      <c r="F269" s="319">
        <v>-46986</v>
      </c>
      <c r="G269" s="320" t="s">
        <v>151</v>
      </c>
      <c r="H269" s="320" t="s">
        <v>18</v>
      </c>
      <c r="I269" s="319">
        <v>525721</v>
      </c>
      <c r="J269" s="307" t="s">
        <v>352</v>
      </c>
      <c r="K269" s="236">
        <v>63500</v>
      </c>
      <c r="L269" s="307" t="s">
        <v>353</v>
      </c>
    </row>
    <row r="270" spans="2:12" x14ac:dyDescent="0.25">
      <c r="B270" s="250" t="s">
        <v>176</v>
      </c>
      <c r="D270" s="49" t="s">
        <v>18</v>
      </c>
      <c r="E270" s="49" t="s">
        <v>18</v>
      </c>
      <c r="F270" s="321" t="s">
        <v>18</v>
      </c>
      <c r="G270" s="321" t="s">
        <v>18</v>
      </c>
      <c r="H270" s="321" t="s">
        <v>18</v>
      </c>
      <c r="I270" s="322">
        <v>162663</v>
      </c>
      <c r="J270" s="307">
        <v>162663</v>
      </c>
      <c r="K270" s="49">
        <v>-143</v>
      </c>
      <c r="L270" s="307">
        <v>162520</v>
      </c>
    </row>
    <row r="271" spans="2:12" x14ac:dyDescent="0.25">
      <c r="B271" s="250" t="s">
        <v>354</v>
      </c>
      <c r="D271" s="49" t="s">
        <v>18</v>
      </c>
      <c r="E271" s="49" t="s">
        <v>18</v>
      </c>
      <c r="F271" s="322">
        <v>53764</v>
      </c>
      <c r="G271" s="322">
        <v>1432</v>
      </c>
      <c r="H271" s="322">
        <v>13504</v>
      </c>
      <c r="I271" s="321" t="s">
        <v>18</v>
      </c>
      <c r="J271" s="307">
        <v>68700</v>
      </c>
      <c r="K271" s="49" t="s">
        <v>18</v>
      </c>
      <c r="L271" s="307">
        <v>68700</v>
      </c>
    </row>
    <row r="272" spans="2:12" ht="15.75" thickBot="1" x14ac:dyDescent="0.3">
      <c r="B272" s="250" t="s">
        <v>355</v>
      </c>
      <c r="D272" s="323"/>
      <c r="E272" s="323"/>
      <c r="F272" s="324"/>
      <c r="G272" s="324"/>
      <c r="H272" s="324"/>
      <c r="I272" s="325"/>
      <c r="J272" s="307"/>
      <c r="K272" s="323"/>
      <c r="L272" s="307"/>
    </row>
    <row r="273" spans="2:13" ht="15.75" thickBot="1" x14ac:dyDescent="0.3">
      <c r="B273" s="249" t="s">
        <v>76</v>
      </c>
      <c r="D273" s="238" t="s">
        <v>18</v>
      </c>
      <c r="E273" s="238" t="s">
        <v>18</v>
      </c>
      <c r="F273" s="319">
        <v>53764</v>
      </c>
      <c r="G273" s="319">
        <v>1432</v>
      </c>
      <c r="H273" s="319">
        <v>13504</v>
      </c>
      <c r="I273" s="319">
        <v>162663</v>
      </c>
      <c r="J273" s="307">
        <v>231363</v>
      </c>
      <c r="K273" s="238">
        <v>-143</v>
      </c>
      <c r="L273" s="307">
        <v>231220</v>
      </c>
    </row>
    <row r="274" spans="2:13" x14ac:dyDescent="0.25">
      <c r="B274" s="250" t="s">
        <v>78</v>
      </c>
      <c r="D274" s="326" t="s">
        <v>18</v>
      </c>
      <c r="E274" s="326" t="s">
        <v>18</v>
      </c>
      <c r="F274" s="327" t="s">
        <v>18</v>
      </c>
      <c r="G274" s="327" t="s">
        <v>18</v>
      </c>
      <c r="H274" s="327" t="s">
        <v>18</v>
      </c>
      <c r="I274" s="327" t="s">
        <v>356</v>
      </c>
      <c r="J274" s="307" t="s">
        <v>356</v>
      </c>
      <c r="K274" s="328" t="s">
        <v>18</v>
      </c>
      <c r="L274" s="307" t="s">
        <v>356</v>
      </c>
    </row>
    <row r="275" spans="2:13" x14ac:dyDescent="0.25">
      <c r="B275" s="250" t="s">
        <v>179</v>
      </c>
      <c r="D275" s="49" t="s">
        <v>18</v>
      </c>
      <c r="E275" s="49" t="s">
        <v>18</v>
      </c>
      <c r="F275" s="321" t="s">
        <v>18</v>
      </c>
      <c r="G275" s="321" t="s">
        <v>18</v>
      </c>
      <c r="H275" s="321" t="s">
        <v>18</v>
      </c>
      <c r="I275" s="322">
        <v>23357</v>
      </c>
      <c r="J275" s="307">
        <v>23357</v>
      </c>
      <c r="K275" s="49" t="s">
        <v>334</v>
      </c>
      <c r="L275" s="307">
        <v>-40000</v>
      </c>
    </row>
    <row r="276" spans="2:13" ht="15.75" thickBot="1" x14ac:dyDescent="0.3">
      <c r="B276" s="250" t="s">
        <v>357</v>
      </c>
      <c r="D276" s="49" t="s">
        <v>18</v>
      </c>
      <c r="E276" s="237">
        <v>4064</v>
      </c>
      <c r="F276" s="321" t="s">
        <v>18</v>
      </c>
      <c r="G276" s="321" t="s">
        <v>18</v>
      </c>
      <c r="H276" s="321" t="s">
        <v>18</v>
      </c>
      <c r="I276" s="321" t="s">
        <v>358</v>
      </c>
      <c r="J276" s="307" t="s">
        <v>18</v>
      </c>
      <c r="K276" s="49" t="s">
        <v>18</v>
      </c>
      <c r="L276" s="307" t="s">
        <v>18</v>
      </c>
    </row>
    <row r="277" spans="2:13" ht="15.75" thickBot="1" x14ac:dyDescent="0.3">
      <c r="B277" s="249" t="s">
        <v>359</v>
      </c>
      <c r="D277" s="329">
        <v>2239346</v>
      </c>
      <c r="E277" s="329">
        <v>619407</v>
      </c>
      <c r="F277" s="330">
        <v>6778</v>
      </c>
      <c r="G277" s="331">
        <v>-199</v>
      </c>
      <c r="H277" s="330">
        <v>13504</v>
      </c>
      <c r="I277" s="330">
        <v>597501</v>
      </c>
      <c r="J277" s="307" t="s">
        <v>360</v>
      </c>
      <c r="K277" s="332" t="s">
        <v>18</v>
      </c>
      <c r="L277" s="307" t="s">
        <v>360</v>
      </c>
    </row>
    <row r="278" spans="2:13" ht="15.75" thickTop="1" x14ac:dyDescent="0.25">
      <c r="B278" s="8"/>
      <c r="D278" s="8"/>
      <c r="E278" s="8"/>
      <c r="F278" s="8"/>
      <c r="G278" s="8"/>
      <c r="H278" s="251"/>
      <c r="I278" s="8"/>
      <c r="J278" s="8"/>
      <c r="K278" s="8"/>
      <c r="L278" s="8"/>
      <c r="M278" s="8"/>
    </row>
    <row r="279" spans="2:13" x14ac:dyDescent="0.25">
      <c r="B279" s="252" t="s">
        <v>336</v>
      </c>
      <c r="D279" s="236">
        <v>2239346</v>
      </c>
      <c r="E279" s="236">
        <v>619407</v>
      </c>
      <c r="F279" s="238" t="s">
        <v>361</v>
      </c>
      <c r="G279" s="236">
        <v>1101</v>
      </c>
      <c r="H279" s="236">
        <v>31500</v>
      </c>
      <c r="I279" s="236">
        <v>466392</v>
      </c>
      <c r="J279" s="307" t="s">
        <v>362</v>
      </c>
      <c r="K279" s="238" t="s">
        <v>18</v>
      </c>
      <c r="L279" s="307" t="s">
        <v>362</v>
      </c>
    </row>
    <row r="280" spans="2:13" x14ac:dyDescent="0.25">
      <c r="B280" s="253" t="s">
        <v>176</v>
      </c>
      <c r="D280" s="49" t="s">
        <v>18</v>
      </c>
      <c r="E280" s="49" t="s">
        <v>18</v>
      </c>
      <c r="F280" s="49" t="s">
        <v>18</v>
      </c>
      <c r="G280" s="49" t="s">
        <v>18</v>
      </c>
      <c r="H280" s="49" t="s">
        <v>18</v>
      </c>
      <c r="I280" s="237">
        <v>-194589</v>
      </c>
      <c r="J280" s="307">
        <v>-194589</v>
      </c>
      <c r="K280" s="49" t="s">
        <v>18</v>
      </c>
      <c r="L280" s="307">
        <v>-194589</v>
      </c>
    </row>
    <row r="281" spans="2:13" x14ac:dyDescent="0.25">
      <c r="B281" s="253" t="s">
        <v>354</v>
      </c>
      <c r="D281" s="49" t="s">
        <v>18</v>
      </c>
      <c r="E281" s="49" t="s">
        <v>18</v>
      </c>
      <c r="F281" s="49" t="s">
        <v>18</v>
      </c>
      <c r="G281" s="237">
        <v>-2929</v>
      </c>
      <c r="H281" s="237">
        <v>27651</v>
      </c>
      <c r="I281" s="49" t="s">
        <v>18</v>
      </c>
      <c r="J281" s="307">
        <v>24722</v>
      </c>
      <c r="K281" s="49" t="s">
        <v>18</v>
      </c>
      <c r="L281" s="307">
        <v>24722</v>
      </c>
    </row>
    <row r="282" spans="2:13" ht="15.75" thickBot="1" x14ac:dyDescent="0.3">
      <c r="B282" s="253" t="s">
        <v>355</v>
      </c>
      <c r="D282" s="323"/>
      <c r="E282" s="323"/>
      <c r="F282" s="323"/>
      <c r="G282" s="333"/>
      <c r="H282" s="333"/>
      <c r="I282" s="323"/>
      <c r="J282" s="307"/>
      <c r="K282" s="323"/>
      <c r="L282" s="307"/>
    </row>
    <row r="283" spans="2:13" x14ac:dyDescent="0.25">
      <c r="B283" s="252" t="s">
        <v>76</v>
      </c>
      <c r="D283" s="238" t="s">
        <v>18</v>
      </c>
      <c r="E283" s="238" t="s">
        <v>18</v>
      </c>
      <c r="F283" s="238" t="s">
        <v>18</v>
      </c>
      <c r="G283" s="236">
        <v>-2929</v>
      </c>
      <c r="H283" s="236">
        <v>27651</v>
      </c>
      <c r="I283" s="236">
        <v>-194589</v>
      </c>
      <c r="J283" s="307">
        <v>-169867</v>
      </c>
      <c r="K283" s="49" t="s">
        <v>18</v>
      </c>
      <c r="L283" s="307">
        <v>-169867</v>
      </c>
    </row>
    <row r="284" spans="2:13" ht="15.75" thickBot="1" x14ac:dyDescent="0.3">
      <c r="B284" s="253" t="s">
        <v>357</v>
      </c>
      <c r="D284" s="49" t="s">
        <v>18</v>
      </c>
      <c r="E284" s="49">
        <v>-876</v>
      </c>
      <c r="F284" s="49" t="s">
        <v>18</v>
      </c>
      <c r="G284" s="49" t="s">
        <v>18</v>
      </c>
      <c r="H284" s="49" t="s">
        <v>18</v>
      </c>
      <c r="I284" s="49">
        <v>876</v>
      </c>
      <c r="J284" s="307" t="s">
        <v>18</v>
      </c>
      <c r="K284" s="49" t="s">
        <v>18</v>
      </c>
      <c r="L284" s="307" t="s">
        <v>18</v>
      </c>
    </row>
    <row r="285" spans="2:13" ht="15.75" thickBot="1" x14ac:dyDescent="0.3">
      <c r="B285" s="249" t="s">
        <v>363</v>
      </c>
      <c r="D285" s="332" t="s">
        <v>364</v>
      </c>
      <c r="E285" s="329">
        <v>618531</v>
      </c>
      <c r="F285" s="332" t="s">
        <v>361</v>
      </c>
      <c r="G285" s="329">
        <v>-1828</v>
      </c>
      <c r="H285" s="329">
        <v>59151</v>
      </c>
      <c r="I285" s="329">
        <v>272679</v>
      </c>
      <c r="J285" s="307" t="s">
        <v>365</v>
      </c>
      <c r="K285" s="332" t="s">
        <v>18</v>
      </c>
      <c r="L285" s="307" t="s">
        <v>366</v>
      </c>
    </row>
    <row r="286" spans="2:13" ht="15.75" thickTop="1" x14ac:dyDescent="0.25"/>
    <row r="288" spans="2:13" ht="15.75" thickBot="1" x14ac:dyDescent="0.3">
      <c r="B288" s="354"/>
      <c r="D288" s="355"/>
      <c r="E288" s="356"/>
      <c r="F288" s="1010" t="s">
        <v>44</v>
      </c>
      <c r="G288" s="1010"/>
      <c r="H288" s="356"/>
      <c r="I288" s="356"/>
      <c r="J288" s="356"/>
      <c r="K288" s="356"/>
      <c r="L288" s="356"/>
    </row>
    <row r="289" spans="2:12" x14ac:dyDescent="0.25">
      <c r="B289" s="302"/>
      <c r="D289" s="987" t="s">
        <v>42</v>
      </c>
      <c r="E289" s="987" t="s">
        <v>43</v>
      </c>
      <c r="F289" s="1018" t="s">
        <v>330</v>
      </c>
      <c r="G289" s="1018" t="s">
        <v>185</v>
      </c>
      <c r="H289" s="356"/>
      <c r="I289" s="987" t="s">
        <v>331</v>
      </c>
      <c r="J289" s="987" t="s">
        <v>131</v>
      </c>
      <c r="K289" s="987" t="s">
        <v>71</v>
      </c>
      <c r="L289" s="987" t="s">
        <v>72</v>
      </c>
    </row>
    <row r="290" spans="2:12" ht="68.25" thickBot="1" x14ac:dyDescent="0.3">
      <c r="B290" s="302"/>
      <c r="D290" s="1001"/>
      <c r="E290" s="1001"/>
      <c r="F290" s="1001"/>
      <c r="G290" s="1001"/>
      <c r="H290" s="357" t="s">
        <v>180</v>
      </c>
      <c r="I290" s="1001"/>
      <c r="J290" s="1001"/>
      <c r="K290" s="1001"/>
      <c r="L290" s="1001"/>
    </row>
    <row r="291" spans="2:12" x14ac:dyDescent="0.25">
      <c r="B291" s="354"/>
      <c r="D291" s="356" t="s">
        <v>332</v>
      </c>
      <c r="E291" s="356" t="s">
        <v>0</v>
      </c>
      <c r="F291" s="356" t="s">
        <v>332</v>
      </c>
      <c r="G291" s="356" t="s">
        <v>332</v>
      </c>
      <c r="H291" s="356" t="s">
        <v>0</v>
      </c>
      <c r="I291" s="356" t="s">
        <v>0</v>
      </c>
      <c r="J291" s="356" t="s">
        <v>0</v>
      </c>
      <c r="K291" s="356" t="s">
        <v>0</v>
      </c>
      <c r="L291" s="356" t="s">
        <v>0</v>
      </c>
    </row>
    <row r="292" spans="2:12" x14ac:dyDescent="0.25">
      <c r="B292" s="336" t="s">
        <v>336</v>
      </c>
      <c r="D292" s="337">
        <v>2239346</v>
      </c>
      <c r="E292" s="337">
        <v>619407</v>
      </c>
      <c r="F292" s="338" t="s">
        <v>361</v>
      </c>
      <c r="G292" s="337">
        <v>1101</v>
      </c>
      <c r="H292" s="337">
        <v>31500</v>
      </c>
      <c r="I292" s="337">
        <v>466392</v>
      </c>
      <c r="J292" s="355" t="s">
        <v>362</v>
      </c>
      <c r="K292" s="338" t="s">
        <v>18</v>
      </c>
      <c r="L292" s="355" t="s">
        <v>362</v>
      </c>
    </row>
    <row r="293" spans="2:12" x14ac:dyDescent="0.25">
      <c r="B293" s="339" t="s">
        <v>176</v>
      </c>
      <c r="D293" s="340" t="s">
        <v>18</v>
      </c>
      <c r="E293" s="340" t="s">
        <v>18</v>
      </c>
      <c r="F293" s="340" t="s">
        <v>18</v>
      </c>
      <c r="G293" s="340" t="s">
        <v>18</v>
      </c>
      <c r="H293" s="340" t="s">
        <v>18</v>
      </c>
      <c r="I293" s="341">
        <v>-200249</v>
      </c>
      <c r="J293" s="355" t="s">
        <v>375</v>
      </c>
      <c r="K293" s="340" t="s">
        <v>18</v>
      </c>
      <c r="L293" s="355" t="s">
        <v>375</v>
      </c>
    </row>
    <row r="294" spans="2:12" x14ac:dyDescent="0.25">
      <c r="B294" s="339" t="s">
        <v>354</v>
      </c>
      <c r="D294" s="1002" t="s">
        <v>18</v>
      </c>
      <c r="E294" s="1002" t="s">
        <v>18</v>
      </c>
      <c r="F294" s="1002" t="s">
        <v>18</v>
      </c>
      <c r="G294" s="1004">
        <v>3676</v>
      </c>
      <c r="H294" s="1004">
        <v>10145</v>
      </c>
      <c r="I294" s="1002" t="s">
        <v>18</v>
      </c>
      <c r="J294" s="1016">
        <v>13821</v>
      </c>
      <c r="K294" s="1002" t="s">
        <v>18</v>
      </c>
      <c r="L294" s="1016">
        <v>13821</v>
      </c>
    </row>
    <row r="295" spans="2:12" ht="15.75" thickBot="1" x14ac:dyDescent="0.3">
      <c r="B295" s="339" t="s">
        <v>355</v>
      </c>
      <c r="D295" s="1003"/>
      <c r="E295" s="1003"/>
      <c r="F295" s="1003"/>
      <c r="G295" s="1005"/>
      <c r="H295" s="1005"/>
      <c r="I295" s="1003"/>
      <c r="J295" s="1017"/>
      <c r="K295" s="1003"/>
      <c r="L295" s="1017"/>
    </row>
    <row r="296" spans="2:12" x14ac:dyDescent="0.25">
      <c r="B296" s="336" t="s">
        <v>76</v>
      </c>
      <c r="D296" s="338" t="s">
        <v>18</v>
      </c>
      <c r="E296" s="338" t="s">
        <v>18</v>
      </c>
      <c r="F296" s="338" t="s">
        <v>18</v>
      </c>
      <c r="G296" s="337">
        <v>3676</v>
      </c>
      <c r="H296" s="337">
        <v>10145</v>
      </c>
      <c r="I296" s="337">
        <v>-200249</v>
      </c>
      <c r="J296" s="355" t="s">
        <v>376</v>
      </c>
      <c r="K296" s="340" t="s">
        <v>18</v>
      </c>
      <c r="L296" s="355" t="s">
        <v>376</v>
      </c>
    </row>
    <row r="297" spans="2:12" ht="15.75" thickBot="1" x14ac:dyDescent="0.3">
      <c r="B297" s="339" t="s">
        <v>357</v>
      </c>
      <c r="D297" s="340" t="s">
        <v>18</v>
      </c>
      <c r="E297" s="340">
        <v>-876</v>
      </c>
      <c r="F297" s="340" t="s">
        <v>18</v>
      </c>
      <c r="G297" s="340" t="s">
        <v>18</v>
      </c>
      <c r="H297" s="340" t="s">
        <v>18</v>
      </c>
      <c r="I297" s="340">
        <v>876</v>
      </c>
      <c r="J297" s="358" t="s">
        <v>18</v>
      </c>
      <c r="K297" s="340" t="s">
        <v>18</v>
      </c>
      <c r="L297" s="358" t="s">
        <v>18</v>
      </c>
    </row>
    <row r="298" spans="2:12" ht="15.75" thickBot="1" x14ac:dyDescent="0.3">
      <c r="B298" s="342" t="s">
        <v>377</v>
      </c>
      <c r="D298" s="343" t="s">
        <v>364</v>
      </c>
      <c r="E298" s="344">
        <v>618531</v>
      </c>
      <c r="F298" s="344">
        <v>-3880</v>
      </c>
      <c r="G298" s="344">
        <v>4777</v>
      </c>
      <c r="H298" s="344">
        <v>41645</v>
      </c>
      <c r="I298" s="344">
        <v>267019</v>
      </c>
      <c r="J298" s="359" t="s">
        <v>378</v>
      </c>
      <c r="K298" s="343" t="s">
        <v>18</v>
      </c>
      <c r="L298" s="359" t="s">
        <v>379</v>
      </c>
    </row>
    <row r="299" spans="2:12" ht="15.75" thickTop="1" x14ac:dyDescent="0.25">
      <c r="B299" s="342"/>
      <c r="D299" s="338"/>
      <c r="E299" s="338"/>
      <c r="F299" s="345"/>
      <c r="G299" s="345"/>
      <c r="H299" s="345"/>
      <c r="I299" s="345"/>
      <c r="J299" s="355"/>
      <c r="K299" s="338"/>
      <c r="L299" s="355"/>
    </row>
    <row r="300" spans="2:12" x14ac:dyDescent="0.25">
      <c r="B300" s="342" t="s">
        <v>268</v>
      </c>
      <c r="D300" s="337">
        <v>2239346</v>
      </c>
      <c r="E300" s="337">
        <v>615343</v>
      </c>
      <c r="F300" s="346">
        <v>-46986</v>
      </c>
      <c r="G300" s="345" t="s">
        <v>151</v>
      </c>
      <c r="H300" s="345" t="s">
        <v>18</v>
      </c>
      <c r="I300" s="346">
        <v>525721</v>
      </c>
      <c r="J300" s="355" t="s">
        <v>352</v>
      </c>
      <c r="K300" s="337">
        <v>63500</v>
      </c>
      <c r="L300" s="355" t="s">
        <v>353</v>
      </c>
    </row>
    <row r="301" spans="2:12" x14ac:dyDescent="0.25">
      <c r="B301" s="347" t="s">
        <v>176</v>
      </c>
      <c r="D301" s="340" t="s">
        <v>18</v>
      </c>
      <c r="E301" s="340" t="s">
        <v>18</v>
      </c>
      <c r="F301" s="348" t="s">
        <v>18</v>
      </c>
      <c r="G301" s="348" t="s">
        <v>18</v>
      </c>
      <c r="H301" s="348" t="s">
        <v>18</v>
      </c>
      <c r="I301" s="335">
        <v>226648</v>
      </c>
      <c r="J301" s="360">
        <v>226648</v>
      </c>
      <c r="K301" s="340">
        <v>-143</v>
      </c>
      <c r="L301" s="360">
        <v>226505</v>
      </c>
    </row>
    <row r="302" spans="2:12" x14ac:dyDescent="0.25">
      <c r="B302" s="347" t="s">
        <v>354</v>
      </c>
      <c r="D302" s="1002" t="s">
        <v>18</v>
      </c>
      <c r="E302" s="1002" t="s">
        <v>18</v>
      </c>
      <c r="F302" s="1012">
        <v>53764</v>
      </c>
      <c r="G302" s="1014">
        <v>413</v>
      </c>
      <c r="H302" s="1012">
        <v>23689</v>
      </c>
      <c r="I302" s="1014" t="s">
        <v>18</v>
      </c>
      <c r="J302" s="1016">
        <v>77866</v>
      </c>
      <c r="K302" s="1002" t="s">
        <v>18</v>
      </c>
      <c r="L302" s="1016">
        <v>77866</v>
      </c>
    </row>
    <row r="303" spans="2:12" ht="15.75" thickBot="1" x14ac:dyDescent="0.3">
      <c r="B303" s="347" t="s">
        <v>355</v>
      </c>
      <c r="D303" s="1003"/>
      <c r="E303" s="1003"/>
      <c r="F303" s="1013"/>
      <c r="G303" s="1015"/>
      <c r="H303" s="1013"/>
      <c r="I303" s="1015"/>
      <c r="J303" s="1017"/>
      <c r="K303" s="1003"/>
      <c r="L303" s="1017"/>
    </row>
    <row r="304" spans="2:12" ht="15.75" thickBot="1" x14ac:dyDescent="0.3">
      <c r="B304" s="342" t="s">
        <v>76</v>
      </c>
      <c r="D304" s="338" t="s">
        <v>18</v>
      </c>
      <c r="E304" s="338" t="s">
        <v>18</v>
      </c>
      <c r="F304" s="346">
        <v>53764</v>
      </c>
      <c r="G304" s="345">
        <v>413</v>
      </c>
      <c r="H304" s="346">
        <v>23689</v>
      </c>
      <c r="I304" s="349">
        <v>226648</v>
      </c>
      <c r="J304" s="361">
        <v>304514</v>
      </c>
      <c r="K304" s="338">
        <v>-143</v>
      </c>
      <c r="L304" s="361">
        <v>304371</v>
      </c>
    </row>
    <row r="305" spans="2:12" x14ac:dyDescent="0.25">
      <c r="B305" s="347" t="s">
        <v>78</v>
      </c>
      <c r="D305" s="350" t="s">
        <v>18</v>
      </c>
      <c r="E305" s="350" t="s">
        <v>18</v>
      </c>
      <c r="F305" s="351" t="s">
        <v>18</v>
      </c>
      <c r="G305" s="351" t="s">
        <v>18</v>
      </c>
      <c r="H305" s="351" t="s">
        <v>18</v>
      </c>
      <c r="I305" s="341">
        <v>-110176</v>
      </c>
      <c r="J305" s="355" t="s">
        <v>356</v>
      </c>
      <c r="K305" s="352" t="s">
        <v>18</v>
      </c>
      <c r="L305" s="355" t="s">
        <v>356</v>
      </c>
    </row>
    <row r="306" spans="2:12" x14ac:dyDescent="0.25">
      <c r="B306" s="347" t="s">
        <v>179</v>
      </c>
      <c r="D306" s="340" t="s">
        <v>18</v>
      </c>
      <c r="E306" s="340" t="s">
        <v>18</v>
      </c>
      <c r="F306" s="348" t="s">
        <v>18</v>
      </c>
      <c r="G306" s="348" t="s">
        <v>18</v>
      </c>
      <c r="H306" s="348" t="s">
        <v>18</v>
      </c>
      <c r="I306" s="341">
        <v>23357</v>
      </c>
      <c r="J306" s="360">
        <v>23357</v>
      </c>
      <c r="K306" s="341">
        <v>-63357</v>
      </c>
      <c r="L306" s="355" t="s">
        <v>312</v>
      </c>
    </row>
    <row r="307" spans="2:12" ht="15.75" thickBot="1" x14ac:dyDescent="0.3">
      <c r="B307" s="347" t="s">
        <v>357</v>
      </c>
      <c r="D307" s="340" t="s">
        <v>18</v>
      </c>
      <c r="E307" s="341">
        <v>4064</v>
      </c>
      <c r="F307" s="348" t="s">
        <v>18</v>
      </c>
      <c r="G307" s="348" t="s">
        <v>18</v>
      </c>
      <c r="H307" s="348" t="s">
        <v>18</v>
      </c>
      <c r="I307" s="341">
        <v>-4064</v>
      </c>
      <c r="J307" s="362" t="s">
        <v>18</v>
      </c>
      <c r="K307" s="340" t="s">
        <v>18</v>
      </c>
      <c r="L307" s="362" t="s">
        <v>18</v>
      </c>
    </row>
    <row r="308" spans="2:12" ht="15.75" thickBot="1" x14ac:dyDescent="0.3">
      <c r="B308" s="342" t="s">
        <v>380</v>
      </c>
      <c r="D308" s="344">
        <v>2239346</v>
      </c>
      <c r="E308" s="344">
        <v>619407</v>
      </c>
      <c r="F308" s="353">
        <v>6778</v>
      </c>
      <c r="G308" s="353">
        <v>-1218</v>
      </c>
      <c r="H308" s="353">
        <v>23689</v>
      </c>
      <c r="I308" s="353">
        <v>661486</v>
      </c>
      <c r="J308" s="363" t="s">
        <v>381</v>
      </c>
      <c r="K308" s="343" t="s">
        <v>18</v>
      </c>
      <c r="L308" s="363" t="s">
        <v>381</v>
      </c>
    </row>
    <row r="309" spans="2:12" ht="15.75" thickTop="1" x14ac:dyDescent="0.25"/>
    <row r="311" spans="2:12" x14ac:dyDescent="0.25">
      <c r="B311" s="354"/>
      <c r="D311" s="355"/>
      <c r="E311" s="356"/>
      <c r="F311" s="1011" t="s">
        <v>44</v>
      </c>
      <c r="G311" s="1011"/>
      <c r="H311" s="356"/>
      <c r="I311" s="356"/>
      <c r="J311" s="356"/>
      <c r="K311" s="356"/>
      <c r="L311" s="356"/>
    </row>
    <row r="312" spans="2:12" ht="45" x14ac:dyDescent="0.25">
      <c r="B312" s="354" t="s">
        <v>388</v>
      </c>
      <c r="D312" s="987" t="s">
        <v>42</v>
      </c>
      <c r="E312" s="987" t="s">
        <v>43</v>
      </c>
      <c r="F312" s="356" t="s">
        <v>389</v>
      </c>
      <c r="G312" s="987" t="s">
        <v>185</v>
      </c>
      <c r="H312" s="987" t="s">
        <v>180</v>
      </c>
      <c r="I312" s="987" t="s">
        <v>331</v>
      </c>
      <c r="J312" s="987" t="s">
        <v>131</v>
      </c>
      <c r="K312" s="987" t="s">
        <v>71</v>
      </c>
      <c r="L312" s="987" t="s">
        <v>72</v>
      </c>
    </row>
    <row r="313" spans="2:12" ht="22.5" x14ac:dyDescent="0.25">
      <c r="B313" s="354"/>
      <c r="D313" s="987"/>
      <c r="E313" s="987"/>
      <c r="F313" s="356" t="s">
        <v>390</v>
      </c>
      <c r="G313" s="987"/>
      <c r="H313" s="987"/>
      <c r="I313" s="987"/>
      <c r="J313" s="987"/>
      <c r="K313" s="987"/>
      <c r="L313" s="987"/>
    </row>
    <row r="314" spans="2:12" x14ac:dyDescent="0.25">
      <c r="B314" s="368"/>
      <c r="D314" s="338"/>
      <c r="E314" s="338"/>
      <c r="F314" s="338"/>
      <c r="G314" s="338"/>
      <c r="H314" s="338"/>
      <c r="I314" s="365"/>
      <c r="J314" s="355"/>
      <c r="K314" s="365"/>
      <c r="L314" s="355"/>
    </row>
    <row r="315" spans="2:12" x14ac:dyDescent="0.25">
      <c r="B315" s="342" t="s">
        <v>391</v>
      </c>
      <c r="D315" s="338" t="s">
        <v>364</v>
      </c>
      <c r="E315" s="337">
        <v>619407</v>
      </c>
      <c r="F315" s="338" t="s">
        <v>361</v>
      </c>
      <c r="G315" s="337">
        <v>1101</v>
      </c>
      <c r="H315" s="337">
        <v>31500</v>
      </c>
      <c r="I315" s="337">
        <v>446471</v>
      </c>
      <c r="J315" s="355" t="s">
        <v>392</v>
      </c>
      <c r="K315" s="340" t="s">
        <v>18</v>
      </c>
      <c r="L315" s="355" t="s">
        <v>392</v>
      </c>
    </row>
    <row r="316" spans="2:12" x14ac:dyDescent="0.25">
      <c r="B316" s="347" t="s">
        <v>73</v>
      </c>
      <c r="D316" s="340" t="s">
        <v>18</v>
      </c>
      <c r="E316" s="340" t="s">
        <v>18</v>
      </c>
      <c r="F316" s="340" t="s">
        <v>18</v>
      </c>
      <c r="G316" s="340" t="s">
        <v>18</v>
      </c>
      <c r="H316" s="340" t="s">
        <v>18</v>
      </c>
      <c r="I316" s="340" t="s">
        <v>393</v>
      </c>
      <c r="J316" s="355" t="s">
        <v>393</v>
      </c>
      <c r="K316" s="340" t="s">
        <v>18</v>
      </c>
      <c r="L316" s="355" t="s">
        <v>393</v>
      </c>
    </row>
    <row r="317" spans="2:12" x14ac:dyDescent="0.25">
      <c r="B317" s="347" t="s">
        <v>394</v>
      </c>
      <c r="D317" s="1002" t="s">
        <v>18</v>
      </c>
      <c r="E317" s="1002" t="s">
        <v>18</v>
      </c>
      <c r="F317" s="1004">
        <v>17401</v>
      </c>
      <c r="G317" s="1002" t="s">
        <v>396</v>
      </c>
      <c r="H317" s="1004">
        <v>28470</v>
      </c>
      <c r="I317" s="1006" t="s">
        <v>18</v>
      </c>
      <c r="J317" s="1016">
        <v>42696</v>
      </c>
      <c r="K317" s="1002" t="s">
        <v>18</v>
      </c>
      <c r="L317" s="1016">
        <v>42696</v>
      </c>
    </row>
    <row r="318" spans="2:12" ht="15.75" thickBot="1" x14ac:dyDescent="0.3">
      <c r="B318" s="347" t="s">
        <v>395</v>
      </c>
      <c r="D318" s="1003"/>
      <c r="E318" s="1003"/>
      <c r="F318" s="1005"/>
      <c r="G318" s="1003"/>
      <c r="H318" s="1005"/>
      <c r="I318" s="1007"/>
      <c r="J318" s="1017"/>
      <c r="K318" s="1003"/>
      <c r="L318" s="1017"/>
    </row>
    <row r="319" spans="2:12" x14ac:dyDescent="0.25">
      <c r="B319" s="342" t="s">
        <v>76</v>
      </c>
      <c r="D319" s="338" t="s">
        <v>18</v>
      </c>
      <c r="E319" s="338" t="s">
        <v>18</v>
      </c>
      <c r="F319" s="337">
        <v>17401</v>
      </c>
      <c r="G319" s="338" t="s">
        <v>396</v>
      </c>
      <c r="H319" s="337">
        <v>28470</v>
      </c>
      <c r="I319" s="338" t="s">
        <v>393</v>
      </c>
      <c r="J319" s="355" t="s">
        <v>397</v>
      </c>
      <c r="K319" s="338" t="s">
        <v>18</v>
      </c>
      <c r="L319" s="355" t="s">
        <v>397</v>
      </c>
    </row>
    <row r="320" spans="2:12" x14ac:dyDescent="0.25">
      <c r="B320" s="347" t="s">
        <v>398</v>
      </c>
      <c r="D320" s="1002" t="s">
        <v>18</v>
      </c>
      <c r="E320" s="1002">
        <v>-741</v>
      </c>
      <c r="F320" s="1002" t="s">
        <v>18</v>
      </c>
      <c r="G320" s="1002" t="s">
        <v>18</v>
      </c>
      <c r="H320" s="1002" t="s">
        <v>18</v>
      </c>
      <c r="I320" s="1002">
        <v>741</v>
      </c>
      <c r="J320" s="1008" t="s">
        <v>18</v>
      </c>
      <c r="K320" s="1002" t="s">
        <v>18</v>
      </c>
      <c r="L320" s="1008" t="s">
        <v>18</v>
      </c>
    </row>
    <row r="321" spans="2:12" ht="15.75" thickBot="1" x14ac:dyDescent="0.3">
      <c r="B321" s="347" t="s">
        <v>399</v>
      </c>
      <c r="D321" s="1003"/>
      <c r="E321" s="1003"/>
      <c r="F321" s="1003"/>
      <c r="G321" s="1003"/>
      <c r="H321" s="1003"/>
      <c r="I321" s="1003"/>
      <c r="J321" s="1009"/>
      <c r="K321" s="1003"/>
      <c r="L321" s="1009"/>
    </row>
    <row r="322" spans="2:12" ht="15.75" thickBot="1" x14ac:dyDescent="0.3">
      <c r="B322" s="342" t="s">
        <v>400</v>
      </c>
      <c r="D322" s="369" t="s">
        <v>364</v>
      </c>
      <c r="E322" s="364">
        <v>618666</v>
      </c>
      <c r="F322" s="364">
        <v>13521</v>
      </c>
      <c r="G322" s="369" t="s">
        <v>401</v>
      </c>
      <c r="H322" s="364">
        <v>59970</v>
      </c>
      <c r="I322" s="364">
        <v>313440</v>
      </c>
      <c r="J322" s="371" t="s">
        <v>402</v>
      </c>
      <c r="K322" s="369" t="s">
        <v>18</v>
      </c>
      <c r="L322" s="372">
        <v>3242869</v>
      </c>
    </row>
    <row r="323" spans="2:12" x14ac:dyDescent="0.25">
      <c r="B323" s="368"/>
      <c r="D323" s="368"/>
      <c r="E323" s="368"/>
      <c r="F323" s="368"/>
      <c r="G323" s="368"/>
      <c r="H323" s="370"/>
      <c r="I323" s="368"/>
      <c r="J323" s="368"/>
      <c r="K323" s="368"/>
      <c r="L323" s="368"/>
    </row>
    <row r="324" spans="2:12" x14ac:dyDescent="0.25">
      <c r="B324" s="336" t="s">
        <v>323</v>
      </c>
      <c r="D324" s="338" t="s">
        <v>403</v>
      </c>
      <c r="E324" s="338" t="s">
        <v>275</v>
      </c>
      <c r="F324" s="338" t="s">
        <v>309</v>
      </c>
      <c r="G324" s="338" t="s">
        <v>151</v>
      </c>
      <c r="H324" s="338" t="s">
        <v>18</v>
      </c>
      <c r="I324" s="337">
        <v>515392</v>
      </c>
      <c r="J324" s="355" t="s">
        <v>404</v>
      </c>
      <c r="K324" s="337">
        <v>55238</v>
      </c>
      <c r="L324" s="355" t="s">
        <v>405</v>
      </c>
    </row>
    <row r="325" spans="2:12" x14ac:dyDescent="0.25">
      <c r="B325" s="339" t="s">
        <v>73</v>
      </c>
      <c r="D325" s="340" t="s">
        <v>18</v>
      </c>
      <c r="E325" s="340" t="s">
        <v>18</v>
      </c>
      <c r="F325" s="340" t="s">
        <v>18</v>
      </c>
      <c r="G325" s="340" t="s">
        <v>18</v>
      </c>
      <c r="H325" s="340" t="s">
        <v>18</v>
      </c>
      <c r="I325" s="341">
        <v>30281</v>
      </c>
      <c r="J325" s="360">
        <v>30281</v>
      </c>
      <c r="K325" s="340">
        <v>-200</v>
      </c>
      <c r="L325" s="360">
        <v>30081</v>
      </c>
    </row>
    <row r="326" spans="2:12" x14ac:dyDescent="0.25">
      <c r="B326" s="339" t="s">
        <v>394</v>
      </c>
      <c r="D326" s="1002" t="s">
        <v>18</v>
      </c>
      <c r="E326" s="1002" t="s">
        <v>18</v>
      </c>
      <c r="F326" s="1004">
        <v>43106</v>
      </c>
      <c r="G326" s="1004">
        <v>2732</v>
      </c>
      <c r="H326" s="1004">
        <v>31500</v>
      </c>
      <c r="I326" s="1002" t="s">
        <v>18</v>
      </c>
      <c r="J326" s="1016">
        <v>77338</v>
      </c>
      <c r="K326" s="1002" t="s">
        <v>18</v>
      </c>
      <c r="L326" s="1016">
        <v>77338</v>
      </c>
    </row>
    <row r="327" spans="2:12" ht="15.75" thickBot="1" x14ac:dyDescent="0.3">
      <c r="B327" s="339" t="s">
        <v>395</v>
      </c>
      <c r="D327" s="1003"/>
      <c r="E327" s="1003"/>
      <c r="F327" s="1005"/>
      <c r="G327" s="1005"/>
      <c r="H327" s="1005"/>
      <c r="I327" s="1003"/>
      <c r="J327" s="1017"/>
      <c r="K327" s="1003"/>
      <c r="L327" s="1017"/>
    </row>
    <row r="328" spans="2:12" x14ac:dyDescent="0.25">
      <c r="B328" s="336" t="s">
        <v>76</v>
      </c>
      <c r="D328" s="338" t="s">
        <v>18</v>
      </c>
      <c r="E328" s="338" t="s">
        <v>18</v>
      </c>
      <c r="F328" s="337">
        <v>43106</v>
      </c>
      <c r="G328" s="337">
        <v>2732</v>
      </c>
      <c r="H328" s="337">
        <v>31500</v>
      </c>
      <c r="I328" s="337">
        <v>30281</v>
      </c>
      <c r="J328" s="360">
        <v>107619</v>
      </c>
      <c r="K328" s="340">
        <v>-200</v>
      </c>
      <c r="L328" s="360">
        <v>107419</v>
      </c>
    </row>
    <row r="329" spans="2:12" x14ac:dyDescent="0.25">
      <c r="B329" s="347" t="s">
        <v>78</v>
      </c>
      <c r="D329" s="340" t="s">
        <v>18</v>
      </c>
      <c r="E329" s="340" t="s">
        <v>18</v>
      </c>
      <c r="F329" s="340" t="s">
        <v>18</v>
      </c>
      <c r="G329" s="340" t="s">
        <v>18</v>
      </c>
      <c r="H329" s="340" t="s">
        <v>18</v>
      </c>
      <c r="I329" s="341">
        <v>-110176</v>
      </c>
      <c r="J329" s="360">
        <v>-110176</v>
      </c>
      <c r="K329" s="340" t="s">
        <v>18</v>
      </c>
      <c r="L329" s="360">
        <v>-110176</v>
      </c>
    </row>
    <row r="330" spans="2:12" x14ac:dyDescent="0.25">
      <c r="B330" s="347" t="s">
        <v>179</v>
      </c>
      <c r="D330" s="340" t="s">
        <v>18</v>
      </c>
      <c r="E330" s="340" t="s">
        <v>18</v>
      </c>
      <c r="F330" s="340" t="s">
        <v>18</v>
      </c>
      <c r="G330" s="340" t="s">
        <v>18</v>
      </c>
      <c r="H330" s="340" t="s">
        <v>18</v>
      </c>
      <c r="I330" s="341">
        <v>15038</v>
      </c>
      <c r="J330" s="360">
        <v>15038</v>
      </c>
      <c r="K330" s="341">
        <v>-55038</v>
      </c>
      <c r="L330" s="360">
        <v>-40000</v>
      </c>
    </row>
    <row r="331" spans="2:12" x14ac:dyDescent="0.25">
      <c r="B331" s="347" t="s">
        <v>398</v>
      </c>
      <c r="D331" s="1002" t="s">
        <v>18</v>
      </c>
      <c r="E331" s="1002" t="s">
        <v>311</v>
      </c>
      <c r="F331" s="1002" t="s">
        <v>18</v>
      </c>
      <c r="G331" s="1002" t="s">
        <v>18</v>
      </c>
      <c r="H331" s="1002" t="s">
        <v>18</v>
      </c>
      <c r="I331" s="1004">
        <v>-4064</v>
      </c>
      <c r="J331" s="1008" t="s">
        <v>18</v>
      </c>
      <c r="K331" s="1002" t="s">
        <v>18</v>
      </c>
      <c r="L331" s="1008" t="s">
        <v>18</v>
      </c>
    </row>
    <row r="332" spans="2:12" ht="15.75" thickBot="1" x14ac:dyDescent="0.3">
      <c r="B332" s="347" t="s">
        <v>406</v>
      </c>
      <c r="D332" s="1003"/>
      <c r="E332" s="1003"/>
      <c r="F332" s="1003"/>
      <c r="G332" s="1003"/>
      <c r="H332" s="1003"/>
      <c r="I332" s="1005"/>
      <c r="J332" s="1009"/>
      <c r="K332" s="1003"/>
      <c r="L332" s="1009"/>
    </row>
    <row r="333" spans="2:12" ht="15.75" thickBot="1" x14ac:dyDescent="0.3">
      <c r="B333" s="342" t="s">
        <v>407</v>
      </c>
      <c r="D333" s="369" t="s">
        <v>403</v>
      </c>
      <c r="E333" s="364">
        <v>619407</v>
      </c>
      <c r="F333" s="364">
        <v>-3880</v>
      </c>
      <c r="G333" s="364">
        <v>1101</v>
      </c>
      <c r="H333" s="364">
        <v>31500</v>
      </c>
      <c r="I333" s="364">
        <v>446471</v>
      </c>
      <c r="J333" s="371" t="s">
        <v>392</v>
      </c>
      <c r="K333" s="369" t="s">
        <v>18</v>
      </c>
      <c r="L333" s="371" t="s">
        <v>392</v>
      </c>
    </row>
    <row r="339" spans="2:12" x14ac:dyDescent="0.25">
      <c r="B339" s="355"/>
      <c r="D339" s="355"/>
      <c r="E339" s="356"/>
      <c r="F339" s="1011" t="s">
        <v>44</v>
      </c>
      <c r="G339" s="1011"/>
      <c r="H339" s="356"/>
      <c r="I339" s="356"/>
      <c r="J339" s="356"/>
      <c r="K339" s="356"/>
      <c r="L339" s="356"/>
    </row>
    <row r="340" spans="2:12" ht="45" x14ac:dyDescent="0.25">
      <c r="B340" s="355"/>
      <c r="D340" s="987" t="s">
        <v>42</v>
      </c>
      <c r="E340" s="987" t="s">
        <v>43</v>
      </c>
      <c r="F340" s="356" t="s">
        <v>389</v>
      </c>
      <c r="G340" s="987" t="s">
        <v>185</v>
      </c>
      <c r="H340" s="987" t="s">
        <v>180</v>
      </c>
      <c r="I340" s="987" t="s">
        <v>331</v>
      </c>
      <c r="J340" s="987" t="s">
        <v>418</v>
      </c>
      <c r="K340" s="987" t="s">
        <v>419</v>
      </c>
      <c r="L340" s="987" t="s">
        <v>72</v>
      </c>
    </row>
    <row r="341" spans="2:12" ht="22.5" x14ac:dyDescent="0.25">
      <c r="B341" s="385"/>
      <c r="D341" s="987"/>
      <c r="E341" s="987"/>
      <c r="F341" s="356" t="s">
        <v>390</v>
      </c>
      <c r="G341" s="987"/>
      <c r="H341" s="987"/>
      <c r="I341" s="987"/>
      <c r="J341" s="987"/>
      <c r="K341" s="987"/>
      <c r="L341" s="987"/>
    </row>
    <row r="342" spans="2:12" x14ac:dyDescent="0.25">
      <c r="D342" s="338"/>
      <c r="E342" s="338"/>
      <c r="F342" s="338"/>
      <c r="G342" s="338"/>
      <c r="H342" s="338"/>
      <c r="I342" s="365"/>
      <c r="J342" s="355"/>
      <c r="K342" s="365"/>
      <c r="L342" s="355"/>
    </row>
    <row r="343" spans="2:12" x14ac:dyDescent="0.25">
      <c r="B343" s="342" t="s">
        <v>420</v>
      </c>
      <c r="D343" s="338" t="s">
        <v>364</v>
      </c>
      <c r="E343" s="337">
        <v>618666</v>
      </c>
      <c r="F343" s="337">
        <v>13521</v>
      </c>
      <c r="G343" s="337">
        <v>-2074</v>
      </c>
      <c r="H343" s="337">
        <v>59970</v>
      </c>
      <c r="I343" s="337">
        <v>313440</v>
      </c>
      <c r="J343" s="355" t="s">
        <v>402</v>
      </c>
      <c r="K343" s="340" t="s">
        <v>18</v>
      </c>
      <c r="L343" s="355" t="s">
        <v>402</v>
      </c>
    </row>
    <row r="344" spans="2:12" x14ac:dyDescent="0.25">
      <c r="B344" s="347" t="s">
        <v>176</v>
      </c>
      <c r="D344" s="340" t="s">
        <v>18</v>
      </c>
      <c r="E344" s="340" t="s">
        <v>18</v>
      </c>
      <c r="F344" s="340" t="s">
        <v>18</v>
      </c>
      <c r="G344" s="340" t="s">
        <v>18</v>
      </c>
      <c r="H344" s="340" t="s">
        <v>18</v>
      </c>
      <c r="I344" s="340" t="s">
        <v>421</v>
      </c>
      <c r="J344" s="355" t="s">
        <v>421</v>
      </c>
      <c r="K344" s="340" t="s">
        <v>18</v>
      </c>
      <c r="L344" s="355" t="s">
        <v>421</v>
      </c>
    </row>
    <row r="345" spans="2:12" ht="15.75" thickBot="1" x14ac:dyDescent="0.3">
      <c r="B345" s="347" t="s">
        <v>186</v>
      </c>
      <c r="D345" s="379" t="s">
        <v>18</v>
      </c>
      <c r="E345" s="379" t="s">
        <v>18</v>
      </c>
      <c r="F345" s="379" t="s">
        <v>18</v>
      </c>
      <c r="G345" s="380">
        <v>15717</v>
      </c>
      <c r="H345" s="379" t="s">
        <v>422</v>
      </c>
      <c r="I345" s="369" t="s">
        <v>18</v>
      </c>
      <c r="J345" s="362" t="s">
        <v>423</v>
      </c>
      <c r="K345" s="379" t="s">
        <v>18</v>
      </c>
      <c r="L345" s="362" t="s">
        <v>423</v>
      </c>
    </row>
    <row r="346" spans="2:12" ht="15.75" thickBot="1" x14ac:dyDescent="0.3">
      <c r="B346" s="342" t="s">
        <v>76</v>
      </c>
      <c r="D346" s="338" t="s">
        <v>18</v>
      </c>
      <c r="E346" s="338" t="s">
        <v>18</v>
      </c>
      <c r="F346" s="338" t="s">
        <v>18</v>
      </c>
      <c r="G346" s="337">
        <v>15717</v>
      </c>
      <c r="H346" s="338" t="s">
        <v>422</v>
      </c>
      <c r="I346" s="338" t="s">
        <v>421</v>
      </c>
      <c r="J346" s="355" t="s">
        <v>424</v>
      </c>
      <c r="K346" s="338" t="s">
        <v>18</v>
      </c>
      <c r="L346" s="355" t="s">
        <v>424</v>
      </c>
    </row>
    <row r="347" spans="2:12" ht="15.75" thickBot="1" x14ac:dyDescent="0.3">
      <c r="B347" s="342" t="s">
        <v>425</v>
      </c>
      <c r="D347" s="383" t="s">
        <v>364</v>
      </c>
      <c r="E347" s="384">
        <v>618666</v>
      </c>
      <c r="F347" s="384">
        <v>13521</v>
      </c>
      <c r="G347" s="384">
        <v>13643</v>
      </c>
      <c r="H347" s="384">
        <v>27213</v>
      </c>
      <c r="I347" s="384">
        <v>312006</v>
      </c>
      <c r="J347" s="386" t="s">
        <v>426</v>
      </c>
      <c r="K347" s="383" t="s">
        <v>18</v>
      </c>
      <c r="L347" s="386" t="s">
        <v>426</v>
      </c>
    </row>
    <row r="348" spans="2:12" x14ac:dyDescent="0.25">
      <c r="B348" s="342"/>
      <c r="D348" s="338"/>
      <c r="E348" s="337"/>
      <c r="F348" s="337"/>
      <c r="G348" s="337"/>
      <c r="H348" s="337"/>
      <c r="I348" s="337"/>
      <c r="J348"/>
      <c r="K348"/>
      <c r="L348"/>
    </row>
    <row r="349" spans="2:12" x14ac:dyDescent="0.25">
      <c r="D349" s="368"/>
      <c r="E349" s="368"/>
      <c r="F349" s="368"/>
      <c r="G349" s="368"/>
      <c r="H349" s="370"/>
      <c r="I349" s="368"/>
      <c r="J349" s="368"/>
      <c r="K349" s="368"/>
      <c r="L349" s="368"/>
    </row>
    <row r="350" spans="2:12" x14ac:dyDescent="0.25">
      <c r="B350" s="336" t="s">
        <v>336</v>
      </c>
      <c r="D350" s="338" t="s">
        <v>364</v>
      </c>
      <c r="E350" s="337">
        <v>619407</v>
      </c>
      <c r="F350" s="338" t="s">
        <v>361</v>
      </c>
      <c r="G350" s="337">
        <v>1101</v>
      </c>
      <c r="H350" s="337">
        <v>31500</v>
      </c>
      <c r="I350" s="337">
        <v>446471</v>
      </c>
      <c r="J350" s="355" t="s">
        <v>392</v>
      </c>
      <c r="K350" s="340" t="s">
        <v>18</v>
      </c>
      <c r="L350" s="355" t="s">
        <v>392</v>
      </c>
    </row>
    <row r="351" spans="2:12" x14ac:dyDescent="0.25">
      <c r="B351" s="339" t="s">
        <v>176</v>
      </c>
      <c r="D351" s="340" t="s">
        <v>18</v>
      </c>
      <c r="E351" s="340" t="s">
        <v>18</v>
      </c>
      <c r="F351" s="340" t="s">
        <v>18</v>
      </c>
      <c r="G351" s="340" t="s">
        <v>18</v>
      </c>
      <c r="H351" s="340" t="s">
        <v>18</v>
      </c>
      <c r="I351" s="340" t="s">
        <v>427</v>
      </c>
      <c r="J351" s="355" t="s">
        <v>427</v>
      </c>
      <c r="K351" s="340" t="s">
        <v>18</v>
      </c>
      <c r="L351" s="355" t="s">
        <v>427</v>
      </c>
    </row>
    <row r="352" spans="2:12" ht="15.75" thickBot="1" x14ac:dyDescent="0.3">
      <c r="B352" s="339" t="s">
        <v>186</v>
      </c>
      <c r="D352" s="379" t="s">
        <v>18</v>
      </c>
      <c r="E352" s="379" t="s">
        <v>18</v>
      </c>
      <c r="F352" s="379" t="s">
        <v>18</v>
      </c>
      <c r="G352" s="379">
        <v>491</v>
      </c>
      <c r="H352" s="379">
        <v>581</v>
      </c>
      <c r="I352" s="379" t="s">
        <v>18</v>
      </c>
      <c r="J352" s="361">
        <v>1072</v>
      </c>
      <c r="K352" s="379" t="s">
        <v>18</v>
      </c>
      <c r="L352" s="361">
        <v>1072</v>
      </c>
    </row>
    <row r="353" spans="2:12" ht="15.75" thickBot="1" x14ac:dyDescent="0.3">
      <c r="B353" s="336" t="s">
        <v>76</v>
      </c>
      <c r="D353" s="338" t="s">
        <v>18</v>
      </c>
      <c r="E353" s="338" t="s">
        <v>18</v>
      </c>
      <c r="F353" s="338" t="s">
        <v>18</v>
      </c>
      <c r="G353" s="338">
        <v>491</v>
      </c>
      <c r="H353" s="338">
        <v>581</v>
      </c>
      <c r="I353" s="338" t="s">
        <v>427</v>
      </c>
      <c r="J353" s="360">
        <v>-65306</v>
      </c>
      <c r="K353" s="340" t="s">
        <v>18</v>
      </c>
      <c r="L353" s="360">
        <v>-65306</v>
      </c>
    </row>
    <row r="354" spans="2:12" ht="15.75" thickBot="1" x14ac:dyDescent="0.3">
      <c r="B354" s="342" t="s">
        <v>428</v>
      </c>
      <c r="D354" s="383" t="s">
        <v>364</v>
      </c>
      <c r="E354" s="384">
        <v>619407</v>
      </c>
      <c r="F354" s="383" t="s">
        <v>361</v>
      </c>
      <c r="G354" s="384">
        <v>1592</v>
      </c>
      <c r="H354" s="384">
        <v>32081</v>
      </c>
      <c r="I354" s="384">
        <v>380093</v>
      </c>
      <c r="J354" s="386" t="s">
        <v>429</v>
      </c>
      <c r="K354" s="383" t="s">
        <v>18</v>
      </c>
      <c r="L354" s="386" t="s">
        <v>429</v>
      </c>
    </row>
    <row r="361" spans="2:12" ht="15.75" thickBot="1" x14ac:dyDescent="0.3">
      <c r="B361" s="355"/>
      <c r="D361" s="355"/>
      <c r="E361" s="356"/>
      <c r="F361" s="1010" t="s">
        <v>44</v>
      </c>
      <c r="G361" s="1010"/>
      <c r="H361" s="356"/>
      <c r="I361" s="356"/>
      <c r="J361" s="356"/>
      <c r="K361" s="356"/>
      <c r="L361" s="356"/>
    </row>
    <row r="362" spans="2:12" ht="45" x14ac:dyDescent="0.25">
      <c r="B362" s="1019"/>
      <c r="D362" s="987" t="s">
        <v>42</v>
      </c>
      <c r="E362" s="987" t="s">
        <v>43</v>
      </c>
      <c r="F362" s="356" t="s">
        <v>389</v>
      </c>
      <c r="G362" s="1018" t="s">
        <v>185</v>
      </c>
      <c r="H362" s="987" t="s">
        <v>180</v>
      </c>
      <c r="I362" s="987" t="s">
        <v>331</v>
      </c>
      <c r="J362" s="987" t="s">
        <v>418</v>
      </c>
      <c r="K362" s="987" t="s">
        <v>419</v>
      </c>
      <c r="L362" s="987" t="s">
        <v>72</v>
      </c>
    </row>
    <row r="363" spans="2:12" ht="22.5" x14ac:dyDescent="0.25">
      <c r="B363" s="1019"/>
      <c r="D363" s="987"/>
      <c r="E363" s="987"/>
      <c r="F363" s="356" t="s">
        <v>390</v>
      </c>
      <c r="G363" s="987"/>
      <c r="H363" s="987"/>
      <c r="I363" s="987"/>
      <c r="J363" s="987"/>
      <c r="K363" s="987"/>
      <c r="L363" s="987"/>
    </row>
    <row r="364" spans="2:12" x14ac:dyDescent="0.25">
      <c r="B364" s="368"/>
      <c r="D364" s="338"/>
      <c r="E364" s="338"/>
      <c r="F364" s="338"/>
      <c r="G364" s="338"/>
      <c r="H364" s="338"/>
      <c r="I364" s="365"/>
      <c r="J364" s="355"/>
      <c r="K364" s="365"/>
      <c r="L364" s="355"/>
    </row>
    <row r="365" spans="2:12" x14ac:dyDescent="0.25">
      <c r="B365" s="342" t="s">
        <v>432</v>
      </c>
      <c r="D365" s="338" t="s">
        <v>364</v>
      </c>
      <c r="E365" s="337">
        <v>618666</v>
      </c>
      <c r="F365" s="337">
        <v>13521</v>
      </c>
      <c r="G365" s="337">
        <v>-2074</v>
      </c>
      <c r="H365" s="337">
        <v>60494</v>
      </c>
      <c r="I365" s="337">
        <v>330325</v>
      </c>
      <c r="J365" s="355" t="s">
        <v>433</v>
      </c>
      <c r="K365" s="340" t="s">
        <v>18</v>
      </c>
      <c r="L365" s="355" t="s">
        <v>433</v>
      </c>
    </row>
    <row r="366" spans="2:12" x14ac:dyDescent="0.25">
      <c r="B366" s="347" t="s">
        <v>176</v>
      </c>
      <c r="D366" s="340" t="s">
        <v>18</v>
      </c>
      <c r="E366" s="340" t="s">
        <v>18</v>
      </c>
      <c r="F366" s="340" t="s">
        <v>18</v>
      </c>
      <c r="G366" s="340" t="s">
        <v>18</v>
      </c>
      <c r="H366" s="340" t="s">
        <v>18</v>
      </c>
      <c r="I366" s="341">
        <v>19362</v>
      </c>
      <c r="J366" s="360">
        <v>19362</v>
      </c>
      <c r="K366" s="340" t="s">
        <v>18</v>
      </c>
      <c r="L366" s="360">
        <v>19362</v>
      </c>
    </row>
    <row r="367" spans="2:12" x14ac:dyDescent="0.25">
      <c r="B367" s="347" t="s">
        <v>354</v>
      </c>
      <c r="D367" s="1002" t="s">
        <v>18</v>
      </c>
      <c r="E367" s="1002" t="s">
        <v>18</v>
      </c>
      <c r="F367" s="1002" t="s">
        <v>434</v>
      </c>
      <c r="G367" s="1004">
        <v>16363</v>
      </c>
      <c r="H367" s="1002" t="s">
        <v>435</v>
      </c>
      <c r="I367" s="1006" t="s">
        <v>18</v>
      </c>
      <c r="J367" s="1008" t="s">
        <v>436</v>
      </c>
      <c r="K367" s="1002" t="s">
        <v>18</v>
      </c>
      <c r="L367" s="1008" t="s">
        <v>436</v>
      </c>
    </row>
    <row r="368" spans="2:12" ht="15.75" thickBot="1" x14ac:dyDescent="0.3">
      <c r="B368" s="347" t="s">
        <v>355</v>
      </c>
      <c r="D368" s="1003"/>
      <c r="E368" s="1003"/>
      <c r="F368" s="1003"/>
      <c r="G368" s="1005"/>
      <c r="H368" s="1003"/>
      <c r="I368" s="1007"/>
      <c r="J368" s="1009"/>
      <c r="K368" s="1003"/>
      <c r="L368" s="1009"/>
    </row>
    <row r="369" spans="2:12" ht="15.75" thickBot="1" x14ac:dyDescent="0.3">
      <c r="B369" s="342" t="s">
        <v>76</v>
      </c>
      <c r="D369" s="338" t="s">
        <v>18</v>
      </c>
      <c r="E369" s="338" t="s">
        <v>18</v>
      </c>
      <c r="F369" s="338" t="s">
        <v>434</v>
      </c>
      <c r="G369" s="337">
        <v>16363</v>
      </c>
      <c r="H369" s="338" t="s">
        <v>435</v>
      </c>
      <c r="I369" s="337">
        <v>19362</v>
      </c>
      <c r="J369" s="360">
        <v>4997</v>
      </c>
      <c r="K369" s="338" t="s">
        <v>18</v>
      </c>
      <c r="L369" s="360">
        <v>4997</v>
      </c>
    </row>
    <row r="370" spans="2:12" ht="15.75" thickBot="1" x14ac:dyDescent="0.3">
      <c r="B370" s="347" t="s">
        <v>357</v>
      </c>
      <c r="D370" s="350" t="s">
        <v>18</v>
      </c>
      <c r="E370" s="350">
        <v>-616</v>
      </c>
      <c r="F370" s="350" t="s">
        <v>18</v>
      </c>
      <c r="G370" s="350" t="s">
        <v>18</v>
      </c>
      <c r="H370" s="350" t="s">
        <v>18</v>
      </c>
      <c r="I370" s="350">
        <v>616</v>
      </c>
      <c r="J370" s="387" t="s">
        <v>18</v>
      </c>
      <c r="K370" s="350" t="s">
        <v>18</v>
      </c>
      <c r="L370" s="387" t="s">
        <v>18</v>
      </c>
    </row>
    <row r="371" spans="2:12" ht="15.75" thickBot="1" x14ac:dyDescent="0.3">
      <c r="B371" s="342" t="s">
        <v>437</v>
      </c>
      <c r="D371" s="383" t="s">
        <v>364</v>
      </c>
      <c r="E371" s="384">
        <v>618050</v>
      </c>
      <c r="F371" s="383" t="s">
        <v>438</v>
      </c>
      <c r="G371" s="384">
        <v>14289</v>
      </c>
      <c r="H371" s="384">
        <v>50039</v>
      </c>
      <c r="I371" s="384">
        <v>350303</v>
      </c>
      <c r="J371" s="386" t="s">
        <v>439</v>
      </c>
      <c r="K371" s="383" t="s">
        <v>18</v>
      </c>
      <c r="L371" s="386" t="s">
        <v>439</v>
      </c>
    </row>
    <row r="372" spans="2:12" x14ac:dyDescent="0.25">
      <c r="B372" s="368"/>
      <c r="D372" s="368"/>
      <c r="E372" s="368"/>
      <c r="F372" s="368"/>
      <c r="G372" s="368"/>
      <c r="H372" s="370"/>
      <c r="I372" s="368"/>
      <c r="J372" s="368"/>
      <c r="K372" s="368"/>
      <c r="L372" s="368"/>
    </row>
    <row r="373" spans="2:12" x14ac:dyDescent="0.25">
      <c r="B373" s="336" t="s">
        <v>391</v>
      </c>
      <c r="D373" s="338" t="s">
        <v>364</v>
      </c>
      <c r="E373" s="337">
        <v>619407</v>
      </c>
      <c r="F373" s="338" t="s">
        <v>361</v>
      </c>
      <c r="G373" s="337">
        <v>1101</v>
      </c>
      <c r="H373" s="337">
        <v>32024</v>
      </c>
      <c r="I373" s="337">
        <v>463356</v>
      </c>
      <c r="J373" s="355" t="s">
        <v>440</v>
      </c>
      <c r="K373" s="340" t="s">
        <v>18</v>
      </c>
      <c r="L373" s="355" t="s">
        <v>440</v>
      </c>
    </row>
    <row r="374" spans="2:12" x14ac:dyDescent="0.25">
      <c r="B374" s="339" t="s">
        <v>176</v>
      </c>
      <c r="D374" s="340" t="s">
        <v>18</v>
      </c>
      <c r="E374" s="340" t="s">
        <v>18</v>
      </c>
      <c r="F374" s="340" t="s">
        <v>18</v>
      </c>
      <c r="G374" s="340" t="s">
        <v>18</v>
      </c>
      <c r="H374" s="340" t="s">
        <v>18</v>
      </c>
      <c r="I374" s="341">
        <v>-195252</v>
      </c>
      <c r="J374" s="360">
        <v>-195252</v>
      </c>
      <c r="K374" s="340" t="s">
        <v>18</v>
      </c>
      <c r="L374" s="360">
        <v>-195252</v>
      </c>
    </row>
    <row r="375" spans="2:12" x14ac:dyDescent="0.25">
      <c r="B375" s="339" t="s">
        <v>354</v>
      </c>
      <c r="D375" s="1002" t="s">
        <v>18</v>
      </c>
      <c r="E375" s="1002" t="s">
        <v>18</v>
      </c>
      <c r="F375" s="1002" t="s">
        <v>18</v>
      </c>
      <c r="G375" s="1002" t="s">
        <v>441</v>
      </c>
      <c r="H375" s="1004">
        <v>27651</v>
      </c>
      <c r="I375" s="1002" t="s">
        <v>18</v>
      </c>
      <c r="J375" s="1016">
        <v>24722</v>
      </c>
      <c r="K375" s="1002" t="s">
        <v>18</v>
      </c>
      <c r="L375" s="1016">
        <v>24722</v>
      </c>
    </row>
    <row r="376" spans="2:12" ht="15.75" thickBot="1" x14ac:dyDescent="0.3">
      <c r="B376" s="339" t="s">
        <v>355</v>
      </c>
      <c r="D376" s="1003"/>
      <c r="E376" s="1003"/>
      <c r="F376" s="1003"/>
      <c r="G376" s="1003"/>
      <c r="H376" s="1005"/>
      <c r="I376" s="1003"/>
      <c r="J376" s="1017"/>
      <c r="K376" s="1003"/>
      <c r="L376" s="1017"/>
    </row>
    <row r="377" spans="2:12" ht="15.75" thickBot="1" x14ac:dyDescent="0.3">
      <c r="B377" s="336" t="s">
        <v>76</v>
      </c>
      <c r="D377" s="338" t="s">
        <v>18</v>
      </c>
      <c r="E377" s="338" t="s">
        <v>18</v>
      </c>
      <c r="F377" s="338" t="s">
        <v>18</v>
      </c>
      <c r="G377" s="338" t="s">
        <v>441</v>
      </c>
      <c r="H377" s="337">
        <v>27651</v>
      </c>
      <c r="I377" s="337">
        <v>-195252</v>
      </c>
      <c r="J377" s="360">
        <v>-170530</v>
      </c>
      <c r="K377" s="340" t="s">
        <v>18</v>
      </c>
      <c r="L377" s="360">
        <v>-170530</v>
      </c>
    </row>
    <row r="378" spans="2:12" ht="15.75" thickBot="1" x14ac:dyDescent="0.3">
      <c r="B378" s="339" t="s">
        <v>357</v>
      </c>
      <c r="D378" s="350" t="s">
        <v>18</v>
      </c>
      <c r="E378" s="350">
        <v>-876</v>
      </c>
      <c r="F378" s="350" t="s">
        <v>18</v>
      </c>
      <c r="G378" s="350" t="s">
        <v>18</v>
      </c>
      <c r="H378" s="350" t="s">
        <v>18</v>
      </c>
      <c r="I378" s="350">
        <v>876</v>
      </c>
      <c r="J378" s="388" t="s">
        <v>18</v>
      </c>
      <c r="K378" s="350"/>
      <c r="L378" s="388" t="s">
        <v>18</v>
      </c>
    </row>
    <row r="379" spans="2:12" ht="15.75" thickBot="1" x14ac:dyDescent="0.3">
      <c r="B379" s="342" t="s">
        <v>442</v>
      </c>
      <c r="D379" s="383" t="s">
        <v>364</v>
      </c>
      <c r="E379" s="384">
        <v>618531</v>
      </c>
      <c r="F379" s="383" t="s">
        <v>361</v>
      </c>
      <c r="G379" s="383" t="s">
        <v>443</v>
      </c>
      <c r="H379" s="384">
        <v>59675</v>
      </c>
      <c r="I379" s="384">
        <v>268980</v>
      </c>
      <c r="J379" s="386" t="s">
        <v>444</v>
      </c>
      <c r="K379" s="383" t="s">
        <v>18</v>
      </c>
      <c r="L379" s="386" t="s">
        <v>444</v>
      </c>
    </row>
    <row r="383" spans="2:12" x14ac:dyDescent="0.25">
      <c r="B383" s="339" t="s">
        <v>448</v>
      </c>
      <c r="D383"/>
      <c r="E383"/>
      <c r="F383"/>
      <c r="G383"/>
      <c r="H383"/>
      <c r="I383"/>
      <c r="J383"/>
      <c r="K383"/>
      <c r="L383"/>
    </row>
    <row r="384" spans="2:12" ht="15.75" thickBot="1" x14ac:dyDescent="0.3">
      <c r="B384" s="355"/>
      <c r="D384" s="355"/>
      <c r="E384" s="356"/>
      <c r="F384" s="1010" t="s">
        <v>44</v>
      </c>
      <c r="G384" s="1010"/>
      <c r="H384" s="356"/>
      <c r="I384" s="356"/>
      <c r="J384" s="356"/>
      <c r="K384" s="356"/>
      <c r="L384" s="356"/>
    </row>
    <row r="385" spans="2:12" ht="45" x14ac:dyDescent="0.25">
      <c r="B385" s="1019"/>
      <c r="D385" s="987" t="s">
        <v>42</v>
      </c>
      <c r="E385" s="987" t="s">
        <v>43</v>
      </c>
      <c r="F385" s="356" t="s">
        <v>389</v>
      </c>
      <c r="G385" s="1018" t="s">
        <v>185</v>
      </c>
      <c r="H385" s="987" t="s">
        <v>180</v>
      </c>
      <c r="I385" s="987" t="s">
        <v>331</v>
      </c>
      <c r="J385" s="987" t="s">
        <v>418</v>
      </c>
      <c r="K385" s="987" t="s">
        <v>419</v>
      </c>
      <c r="L385" s="987" t="s">
        <v>72</v>
      </c>
    </row>
    <row r="386" spans="2:12" ht="22.5" x14ac:dyDescent="0.25">
      <c r="B386" s="1019"/>
      <c r="D386" s="987"/>
      <c r="E386" s="987"/>
      <c r="F386" s="356" t="s">
        <v>390</v>
      </c>
      <c r="G386" s="987"/>
      <c r="H386" s="987"/>
      <c r="I386" s="987"/>
      <c r="J386" s="987"/>
      <c r="K386" s="987"/>
      <c r="L386" s="987"/>
    </row>
    <row r="387" spans="2:12" x14ac:dyDescent="0.25">
      <c r="B387" s="368"/>
      <c r="D387" s="338"/>
      <c r="E387" s="338"/>
      <c r="F387" s="338"/>
      <c r="G387" s="338"/>
      <c r="H387" s="338"/>
      <c r="I387" s="365"/>
      <c r="J387" s="355"/>
      <c r="K387" s="365"/>
      <c r="L387" s="355"/>
    </row>
    <row r="388" spans="2:12" x14ac:dyDescent="0.25">
      <c r="B388" s="342" t="s">
        <v>432</v>
      </c>
      <c r="D388" s="338" t="s">
        <v>364</v>
      </c>
      <c r="E388" s="337">
        <v>618666</v>
      </c>
      <c r="F388" s="337">
        <v>13521</v>
      </c>
      <c r="G388" s="337">
        <v>-2074</v>
      </c>
      <c r="H388" s="337">
        <v>60494</v>
      </c>
      <c r="I388" s="337">
        <v>330325</v>
      </c>
      <c r="J388" s="355" t="s">
        <v>433</v>
      </c>
      <c r="K388" s="340" t="s">
        <v>18</v>
      </c>
      <c r="L388" s="355" t="s">
        <v>433</v>
      </c>
    </row>
    <row r="389" spans="2:12" x14ac:dyDescent="0.25">
      <c r="B389" s="347" t="s">
        <v>176</v>
      </c>
      <c r="D389" s="340" t="s">
        <v>18</v>
      </c>
      <c r="E389" s="340" t="s">
        <v>18</v>
      </c>
      <c r="F389" s="340" t="s">
        <v>18</v>
      </c>
      <c r="G389" s="340" t="s">
        <v>18</v>
      </c>
      <c r="H389" s="340" t="s">
        <v>18</v>
      </c>
      <c r="I389" s="341">
        <v>51741</v>
      </c>
      <c r="J389" s="360">
        <v>51741</v>
      </c>
      <c r="K389" s="340" t="s">
        <v>18</v>
      </c>
      <c r="L389" s="360">
        <v>51741</v>
      </c>
    </row>
    <row r="390" spans="2:12" x14ac:dyDescent="0.25">
      <c r="B390" s="347" t="s">
        <v>186</v>
      </c>
      <c r="D390" s="389" t="s">
        <v>18</v>
      </c>
      <c r="E390" s="389" t="s">
        <v>18</v>
      </c>
      <c r="F390" s="389" t="s">
        <v>434</v>
      </c>
      <c r="G390" s="390">
        <v>8616</v>
      </c>
      <c r="H390" s="390">
        <v>8290</v>
      </c>
      <c r="I390" s="389" t="s">
        <v>18</v>
      </c>
      <c r="J390" s="391" t="s">
        <v>449</v>
      </c>
      <c r="K390" s="389" t="s">
        <v>18</v>
      </c>
      <c r="L390" s="391" t="s">
        <v>449</v>
      </c>
    </row>
    <row r="391" spans="2:12" ht="15.75" thickBot="1" x14ac:dyDescent="0.3">
      <c r="B391" s="342" t="s">
        <v>76</v>
      </c>
      <c r="D391" s="338" t="s">
        <v>18</v>
      </c>
      <c r="E391" s="338" t="s">
        <v>18</v>
      </c>
      <c r="F391" s="338" t="s">
        <v>434</v>
      </c>
      <c r="G391" s="337">
        <v>8616</v>
      </c>
      <c r="H391" s="337">
        <v>8290</v>
      </c>
      <c r="I391" s="337">
        <v>51741</v>
      </c>
      <c r="J391" s="360">
        <v>48374</v>
      </c>
      <c r="K391" s="338" t="s">
        <v>18</v>
      </c>
      <c r="L391" s="360">
        <v>48374</v>
      </c>
    </row>
    <row r="392" spans="2:12" ht="15.75" thickBot="1" x14ac:dyDescent="0.3">
      <c r="B392" s="347" t="s">
        <v>357</v>
      </c>
      <c r="D392" s="350" t="s">
        <v>18</v>
      </c>
      <c r="E392" s="350">
        <v>-616</v>
      </c>
      <c r="F392" s="350" t="s">
        <v>18</v>
      </c>
      <c r="G392" s="350" t="s">
        <v>18</v>
      </c>
      <c r="H392" s="350" t="s">
        <v>18</v>
      </c>
      <c r="I392" s="350">
        <v>616</v>
      </c>
      <c r="J392" s="387" t="s">
        <v>18</v>
      </c>
      <c r="K392" s="350" t="s">
        <v>18</v>
      </c>
      <c r="L392" s="387" t="s">
        <v>18</v>
      </c>
    </row>
    <row r="393" spans="2:12" ht="15.75" thickBot="1" x14ac:dyDescent="0.3">
      <c r="B393" s="342" t="s">
        <v>450</v>
      </c>
      <c r="D393" s="383" t="s">
        <v>364</v>
      </c>
      <c r="E393" s="384">
        <v>618050</v>
      </c>
      <c r="F393" s="383" t="s">
        <v>438</v>
      </c>
      <c r="G393" s="384">
        <v>6542</v>
      </c>
      <c r="H393" s="384">
        <v>68784</v>
      </c>
      <c r="I393" s="384">
        <v>382682</v>
      </c>
      <c r="J393" s="386" t="s">
        <v>451</v>
      </c>
      <c r="K393" s="383" t="s">
        <v>18</v>
      </c>
      <c r="L393" s="386" t="s">
        <v>451</v>
      </c>
    </row>
    <row r="394" spans="2:12" x14ac:dyDescent="0.25">
      <c r="B394" s="368"/>
      <c r="D394" s="368"/>
      <c r="E394" s="368"/>
      <c r="F394" s="368"/>
      <c r="G394" s="368"/>
      <c r="H394" s="370"/>
      <c r="I394" s="368"/>
      <c r="J394" s="368"/>
      <c r="K394" s="368"/>
      <c r="L394" s="368"/>
    </row>
    <row r="395" spans="2:12" x14ac:dyDescent="0.25">
      <c r="B395" s="336" t="s">
        <v>391</v>
      </c>
      <c r="D395" s="338" t="s">
        <v>364</v>
      </c>
      <c r="E395" s="337">
        <v>619407</v>
      </c>
      <c r="F395" s="338" t="s">
        <v>361</v>
      </c>
      <c r="G395" s="337">
        <v>1101</v>
      </c>
      <c r="H395" s="337">
        <v>32024</v>
      </c>
      <c r="I395" s="337">
        <v>463356</v>
      </c>
      <c r="J395" s="355" t="s">
        <v>440</v>
      </c>
      <c r="K395" s="340" t="s">
        <v>18</v>
      </c>
      <c r="L395" s="355" t="s">
        <v>440</v>
      </c>
    </row>
    <row r="396" spans="2:12" x14ac:dyDescent="0.25">
      <c r="B396" s="339" t="s">
        <v>176</v>
      </c>
      <c r="D396" s="340" t="s">
        <v>18</v>
      </c>
      <c r="E396" s="340" t="s">
        <v>18</v>
      </c>
      <c r="F396" s="340" t="s">
        <v>18</v>
      </c>
      <c r="G396" s="340" t="s">
        <v>18</v>
      </c>
      <c r="H396" s="340" t="s">
        <v>18</v>
      </c>
      <c r="I396" s="341">
        <v>-201244</v>
      </c>
      <c r="J396" s="360">
        <v>-201244</v>
      </c>
      <c r="K396" s="340" t="s">
        <v>18</v>
      </c>
      <c r="L396" s="360">
        <v>-201244</v>
      </c>
    </row>
    <row r="397" spans="2:12" x14ac:dyDescent="0.25">
      <c r="B397" s="339" t="s">
        <v>186</v>
      </c>
      <c r="D397" s="389" t="s">
        <v>18</v>
      </c>
      <c r="E397" s="389" t="s">
        <v>18</v>
      </c>
      <c r="F397" s="389" t="s">
        <v>18</v>
      </c>
      <c r="G397" s="390">
        <v>3676</v>
      </c>
      <c r="H397" s="389" t="s">
        <v>452</v>
      </c>
      <c r="I397" s="389" t="s">
        <v>18</v>
      </c>
      <c r="J397" s="392">
        <v>13821</v>
      </c>
      <c r="K397" s="389" t="s">
        <v>18</v>
      </c>
      <c r="L397" s="392">
        <v>13821</v>
      </c>
    </row>
    <row r="398" spans="2:12" ht="15.75" thickBot="1" x14ac:dyDescent="0.3">
      <c r="B398" s="336" t="s">
        <v>76</v>
      </c>
      <c r="D398" s="338" t="s">
        <v>18</v>
      </c>
      <c r="E398" s="338" t="s">
        <v>18</v>
      </c>
      <c r="F398" s="338" t="s">
        <v>18</v>
      </c>
      <c r="G398" s="337">
        <v>3676</v>
      </c>
      <c r="H398" s="338" t="s">
        <v>452</v>
      </c>
      <c r="I398" s="337">
        <v>-201244</v>
      </c>
      <c r="J398" s="360">
        <v>-187423</v>
      </c>
      <c r="K398" s="338" t="s">
        <v>18</v>
      </c>
      <c r="L398" s="360">
        <v>-187423</v>
      </c>
    </row>
    <row r="399" spans="2:12" ht="15.75" thickBot="1" x14ac:dyDescent="0.3">
      <c r="B399" s="339" t="s">
        <v>357</v>
      </c>
      <c r="D399" s="350" t="s">
        <v>18</v>
      </c>
      <c r="E399" s="350">
        <v>-876</v>
      </c>
      <c r="F399" s="350" t="s">
        <v>18</v>
      </c>
      <c r="G399" s="350" t="s">
        <v>18</v>
      </c>
      <c r="H399" s="350" t="s">
        <v>18</v>
      </c>
      <c r="I399" s="350">
        <v>876</v>
      </c>
      <c r="J399" s="387" t="s">
        <v>18</v>
      </c>
      <c r="K399" s="350" t="s">
        <v>18</v>
      </c>
      <c r="L399" s="387" t="s">
        <v>18</v>
      </c>
    </row>
    <row r="400" spans="2:12" ht="15.75" thickBot="1" x14ac:dyDescent="0.3">
      <c r="B400" s="342" t="s">
        <v>453</v>
      </c>
      <c r="D400" s="383" t="s">
        <v>364</v>
      </c>
      <c r="E400" s="384">
        <v>618531</v>
      </c>
      <c r="F400" s="383" t="s">
        <v>361</v>
      </c>
      <c r="G400" s="384">
        <v>4777</v>
      </c>
      <c r="H400" s="384">
        <v>42169</v>
      </c>
      <c r="I400" s="384">
        <v>262988</v>
      </c>
      <c r="J400" s="386" t="s">
        <v>454</v>
      </c>
      <c r="K400" s="383" t="s">
        <v>18</v>
      </c>
      <c r="L400" s="386" t="s">
        <v>454</v>
      </c>
    </row>
    <row r="402" spans="2:12" ht="15.75" thickBot="1" x14ac:dyDescent="0.3">
      <c r="B402" s="421"/>
      <c r="D402" s="421"/>
      <c r="E402" s="421"/>
      <c r="F402" s="996" t="s">
        <v>44</v>
      </c>
      <c r="G402" s="996"/>
      <c r="H402" s="421"/>
      <c r="I402" s="421"/>
      <c r="J402" s="421"/>
      <c r="K402" s="421"/>
      <c r="L402" s="421"/>
    </row>
    <row r="403" spans="2:12" ht="48" x14ac:dyDescent="0.25">
      <c r="B403" s="1022"/>
      <c r="D403" s="1023" t="s">
        <v>42</v>
      </c>
      <c r="E403" s="1020" t="s">
        <v>43</v>
      </c>
      <c r="F403" s="414" t="s">
        <v>389</v>
      </c>
      <c r="G403" s="414" t="s">
        <v>459</v>
      </c>
      <c r="H403" s="1020" t="s">
        <v>180</v>
      </c>
      <c r="I403" s="1020" t="s">
        <v>128</v>
      </c>
      <c r="J403" s="1020" t="s">
        <v>418</v>
      </c>
      <c r="K403" s="1020" t="s">
        <v>419</v>
      </c>
      <c r="L403" s="1020" t="s">
        <v>72</v>
      </c>
    </row>
    <row r="404" spans="2:12" ht="36" x14ac:dyDescent="0.25">
      <c r="B404" s="1019"/>
      <c r="D404" s="995"/>
      <c r="E404" s="1021"/>
      <c r="F404" s="414" t="s">
        <v>390</v>
      </c>
      <c r="G404" s="414" t="s">
        <v>460</v>
      </c>
      <c r="H404" s="1021"/>
      <c r="I404" s="1021"/>
      <c r="J404" s="1021"/>
      <c r="K404" s="1021"/>
      <c r="L404" s="1021"/>
    </row>
    <row r="405" spans="2:12" ht="15.75" thickBot="1" x14ac:dyDescent="0.3">
      <c r="B405" s="394" t="s">
        <v>432</v>
      </c>
      <c r="D405" s="395" t="s">
        <v>364</v>
      </c>
      <c r="E405" s="396">
        <v>618666</v>
      </c>
      <c r="F405" s="396">
        <v>13521</v>
      </c>
      <c r="G405" s="395" t="s">
        <v>401</v>
      </c>
      <c r="H405" s="396">
        <v>60494</v>
      </c>
      <c r="I405" s="396">
        <v>330325</v>
      </c>
      <c r="J405" s="415" t="s">
        <v>433</v>
      </c>
      <c r="K405" s="395" t="s">
        <v>18</v>
      </c>
      <c r="L405" s="415" t="s">
        <v>433</v>
      </c>
    </row>
    <row r="406" spans="2:12" x14ac:dyDescent="0.25">
      <c r="B406" s="397" t="s">
        <v>73</v>
      </c>
      <c r="D406" s="398" t="s">
        <v>18</v>
      </c>
      <c r="E406" s="398" t="s">
        <v>18</v>
      </c>
      <c r="F406" s="398" t="s">
        <v>18</v>
      </c>
      <c r="G406" s="398" t="s">
        <v>18</v>
      </c>
      <c r="H406" s="398" t="s">
        <v>18</v>
      </c>
      <c r="I406" s="399">
        <v>81673</v>
      </c>
      <c r="J406" s="416">
        <v>81673</v>
      </c>
      <c r="K406" s="398" t="s">
        <v>18</v>
      </c>
      <c r="L406" s="416">
        <v>81673</v>
      </c>
    </row>
    <row r="407" spans="2:12" x14ac:dyDescent="0.25">
      <c r="B407" s="400" t="s">
        <v>354</v>
      </c>
      <c r="D407" s="992" t="s">
        <v>18</v>
      </c>
      <c r="E407" s="408" t="s">
        <v>18</v>
      </c>
      <c r="F407" s="408" t="s">
        <v>462</v>
      </c>
      <c r="G407" s="409">
        <v>22571</v>
      </c>
      <c r="H407" s="408">
        <v>-598</v>
      </c>
      <c r="I407" s="408" t="s">
        <v>18</v>
      </c>
      <c r="J407" s="417" t="s">
        <v>463</v>
      </c>
      <c r="K407" s="408" t="s">
        <v>18</v>
      </c>
      <c r="L407" s="417" t="s">
        <v>463</v>
      </c>
    </row>
    <row r="408" spans="2:12" ht="15.75" thickBot="1" x14ac:dyDescent="0.3">
      <c r="B408" s="401" t="s">
        <v>461</v>
      </c>
      <c r="D408" s="993"/>
      <c r="E408" s="402"/>
      <c r="F408" s="402"/>
      <c r="G408" s="410"/>
      <c r="H408" s="402"/>
      <c r="I408" s="402"/>
      <c r="J408" s="415"/>
      <c r="K408" s="402"/>
      <c r="L408" s="415"/>
    </row>
    <row r="409" spans="2:12" ht="15.75" thickBot="1" x14ac:dyDescent="0.3">
      <c r="B409" s="401" t="s">
        <v>76</v>
      </c>
      <c r="D409" s="395" t="s">
        <v>18</v>
      </c>
      <c r="E409" s="395" t="s">
        <v>18</v>
      </c>
      <c r="F409" s="395" t="s">
        <v>462</v>
      </c>
      <c r="G409" s="396">
        <v>22571</v>
      </c>
      <c r="H409" s="395">
        <v>-598</v>
      </c>
      <c r="I409" s="396">
        <v>81673</v>
      </c>
      <c r="J409" s="418">
        <v>74500</v>
      </c>
      <c r="K409" s="395" t="s">
        <v>18</v>
      </c>
      <c r="L409" s="418">
        <v>74500</v>
      </c>
    </row>
    <row r="410" spans="2:12" ht="15.75" thickBot="1" x14ac:dyDescent="0.3">
      <c r="B410" s="401" t="s">
        <v>321</v>
      </c>
      <c r="D410" s="402" t="s">
        <v>18</v>
      </c>
      <c r="E410" s="402">
        <v>640</v>
      </c>
      <c r="F410" s="402" t="s">
        <v>18</v>
      </c>
      <c r="G410" s="402" t="s">
        <v>18</v>
      </c>
      <c r="H410" s="402" t="s">
        <v>18</v>
      </c>
      <c r="I410" s="402">
        <v>-640</v>
      </c>
      <c r="J410" s="415" t="s">
        <v>18</v>
      </c>
      <c r="K410" s="402" t="s">
        <v>18</v>
      </c>
      <c r="L410" s="415" t="s">
        <v>18</v>
      </c>
    </row>
    <row r="411" spans="2:12" ht="15.75" thickBot="1" x14ac:dyDescent="0.3">
      <c r="B411" s="394" t="s">
        <v>464</v>
      </c>
      <c r="D411" s="395" t="s">
        <v>364</v>
      </c>
      <c r="E411" s="396">
        <v>619306</v>
      </c>
      <c r="F411" s="395" t="s">
        <v>465</v>
      </c>
      <c r="G411" s="396">
        <v>20497</v>
      </c>
      <c r="H411" s="396">
        <v>59896</v>
      </c>
      <c r="I411" s="396">
        <v>411358</v>
      </c>
      <c r="J411" s="415" t="s">
        <v>466</v>
      </c>
      <c r="K411" s="395" t="s">
        <v>18</v>
      </c>
      <c r="L411" s="415" t="s">
        <v>466</v>
      </c>
    </row>
    <row r="412" spans="2:12" ht="15.75" thickBot="1" x14ac:dyDescent="0.3">
      <c r="B412" s="401"/>
      <c r="D412" s="403"/>
      <c r="E412" s="403"/>
      <c r="F412" s="403"/>
      <c r="G412" s="403"/>
      <c r="H412" s="403"/>
      <c r="I412" s="403"/>
      <c r="J412" s="415"/>
      <c r="K412" s="403"/>
      <c r="L412" s="415"/>
    </row>
    <row r="413" spans="2:12" ht="15.75" thickBot="1" x14ac:dyDescent="0.3">
      <c r="B413" s="394" t="s">
        <v>391</v>
      </c>
      <c r="D413" s="404" t="s">
        <v>364</v>
      </c>
      <c r="E413" s="405">
        <v>619407</v>
      </c>
      <c r="F413" s="404" t="s">
        <v>361</v>
      </c>
      <c r="G413" s="405">
        <v>1101</v>
      </c>
      <c r="H413" s="405">
        <v>32024</v>
      </c>
      <c r="I413" s="405">
        <v>463356</v>
      </c>
      <c r="J413" s="415" t="s">
        <v>440</v>
      </c>
      <c r="K413" s="404" t="s">
        <v>18</v>
      </c>
      <c r="L413" s="415" t="s">
        <v>440</v>
      </c>
    </row>
    <row r="414" spans="2:12" x14ac:dyDescent="0.25">
      <c r="B414" s="397" t="s">
        <v>73</v>
      </c>
      <c r="D414" s="406" t="s">
        <v>18</v>
      </c>
      <c r="E414" s="406" t="s">
        <v>18</v>
      </c>
      <c r="F414" s="406" t="s">
        <v>18</v>
      </c>
      <c r="G414" s="406" t="s">
        <v>18</v>
      </c>
      <c r="H414" s="406" t="s">
        <v>18</v>
      </c>
      <c r="I414" s="406" t="s">
        <v>393</v>
      </c>
      <c r="J414" s="419" t="s">
        <v>393</v>
      </c>
      <c r="K414" s="406" t="s">
        <v>18</v>
      </c>
      <c r="L414" s="419" t="s">
        <v>393</v>
      </c>
    </row>
    <row r="415" spans="2:12" x14ac:dyDescent="0.25">
      <c r="B415" s="400" t="s">
        <v>354</v>
      </c>
      <c r="D415" s="990" t="s">
        <v>18</v>
      </c>
      <c r="E415" s="411" t="s">
        <v>18</v>
      </c>
      <c r="F415" s="412">
        <v>17401</v>
      </c>
      <c r="G415" s="411" t="s">
        <v>396</v>
      </c>
      <c r="H415" s="412">
        <v>28470</v>
      </c>
      <c r="I415" s="411" t="s">
        <v>18</v>
      </c>
      <c r="J415" s="420">
        <v>42696</v>
      </c>
      <c r="K415" s="411" t="s">
        <v>18</v>
      </c>
      <c r="L415" s="420">
        <v>42696</v>
      </c>
    </row>
    <row r="416" spans="2:12" ht="15.75" thickBot="1" x14ac:dyDescent="0.3">
      <c r="B416" s="401" t="s">
        <v>461</v>
      </c>
      <c r="D416" s="991"/>
      <c r="E416" s="407"/>
      <c r="F416" s="413"/>
      <c r="G416" s="407"/>
      <c r="H416" s="413"/>
      <c r="I416" s="407"/>
      <c r="J416" s="418"/>
      <c r="K416" s="407"/>
      <c r="L416" s="418"/>
    </row>
    <row r="417" spans="2:13" ht="15.75" thickBot="1" x14ac:dyDescent="0.3">
      <c r="B417" s="401" t="s">
        <v>76</v>
      </c>
      <c r="D417" s="404" t="s">
        <v>18</v>
      </c>
      <c r="E417" s="404" t="s">
        <v>18</v>
      </c>
      <c r="F417" s="405">
        <v>17401</v>
      </c>
      <c r="G417" s="404" t="s">
        <v>396</v>
      </c>
      <c r="H417" s="405">
        <v>28470</v>
      </c>
      <c r="I417" s="404" t="s">
        <v>393</v>
      </c>
      <c r="J417" s="415" t="s">
        <v>397</v>
      </c>
      <c r="K417" s="404" t="s">
        <v>18</v>
      </c>
      <c r="L417" s="415" t="s">
        <v>397</v>
      </c>
    </row>
    <row r="418" spans="2:13" ht="15.75" thickBot="1" x14ac:dyDescent="0.3">
      <c r="B418" s="401" t="s">
        <v>467</v>
      </c>
      <c r="D418" s="407" t="s">
        <v>18</v>
      </c>
      <c r="E418" s="407">
        <v>-741</v>
      </c>
      <c r="F418" s="407" t="s">
        <v>18</v>
      </c>
      <c r="G418" s="407" t="s">
        <v>18</v>
      </c>
      <c r="H418" s="407" t="s">
        <v>18</v>
      </c>
      <c r="I418" s="407">
        <v>741</v>
      </c>
      <c r="J418" s="415" t="s">
        <v>18</v>
      </c>
      <c r="K418" s="407" t="s">
        <v>18</v>
      </c>
      <c r="L418" s="415" t="s">
        <v>18</v>
      </c>
    </row>
    <row r="419" spans="2:13" ht="15.75" thickBot="1" x14ac:dyDescent="0.3">
      <c r="B419" s="394" t="s">
        <v>468</v>
      </c>
      <c r="D419" s="404" t="s">
        <v>364</v>
      </c>
      <c r="E419" s="405">
        <v>618666</v>
      </c>
      <c r="F419" s="405">
        <v>13521</v>
      </c>
      <c r="G419" s="404" t="s">
        <v>401</v>
      </c>
      <c r="H419" s="405">
        <v>60494</v>
      </c>
      <c r="I419" s="405">
        <v>330325</v>
      </c>
      <c r="J419" s="414" t="s">
        <v>433</v>
      </c>
      <c r="K419" s="404" t="s">
        <v>18</v>
      </c>
      <c r="L419" s="414" t="s">
        <v>433</v>
      </c>
    </row>
    <row r="420" spans="2:13" x14ac:dyDescent="0.25">
      <c r="B420" s="423"/>
      <c r="D420" s="434"/>
      <c r="E420" s="435"/>
      <c r="F420" s="435"/>
      <c r="G420" s="434"/>
      <c r="H420" s="435"/>
      <c r="I420" s="435"/>
      <c r="J420" s="414"/>
      <c r="K420" s="434"/>
      <c r="L420" s="414"/>
    </row>
    <row r="421" spans="2:13" ht="45" x14ac:dyDescent="0.25">
      <c r="B421" s="433" t="s">
        <v>488</v>
      </c>
    </row>
    <row r="422" spans="2:13" ht="24.6" customHeight="1" thickBot="1" x14ac:dyDescent="0.3">
      <c r="B422" s="426"/>
      <c r="D422" s="426"/>
      <c r="E422" s="426"/>
      <c r="F422" s="996" t="s">
        <v>44</v>
      </c>
      <c r="G422" s="996"/>
      <c r="H422" s="996"/>
      <c r="I422" s="426"/>
      <c r="J422" s="426"/>
      <c r="K422" s="427" t="s">
        <v>470</v>
      </c>
      <c r="L422" s="427"/>
      <c r="M422" s="426"/>
    </row>
    <row r="423" spans="2:13" ht="48" x14ac:dyDescent="0.25">
      <c r="B423" s="1024"/>
      <c r="D423" s="428" t="s">
        <v>42</v>
      </c>
      <c r="E423" s="429" t="s">
        <v>43</v>
      </c>
      <c r="F423" s="414" t="s">
        <v>471</v>
      </c>
      <c r="G423" s="414" t="s">
        <v>389</v>
      </c>
      <c r="H423" s="414" t="s">
        <v>459</v>
      </c>
      <c r="I423" s="429" t="s">
        <v>180</v>
      </c>
      <c r="J423" s="414" t="s">
        <v>473</v>
      </c>
      <c r="K423" s="430" t="s">
        <v>418</v>
      </c>
      <c r="L423" s="430" t="s">
        <v>419</v>
      </c>
      <c r="M423" s="429" t="s">
        <v>72</v>
      </c>
    </row>
    <row r="424" spans="2:13" ht="48" x14ac:dyDescent="0.25">
      <c r="B424" s="1025"/>
      <c r="D424" s="431"/>
      <c r="E424" s="414"/>
      <c r="F424" s="414" t="s">
        <v>472</v>
      </c>
      <c r="G424" s="414" t="s">
        <v>390</v>
      </c>
      <c r="H424" s="414" t="s">
        <v>460</v>
      </c>
      <c r="I424" s="414"/>
      <c r="J424" s="414" t="s">
        <v>474</v>
      </c>
      <c r="K424" s="414"/>
      <c r="L424" s="414"/>
      <c r="M424" s="414"/>
    </row>
    <row r="425" spans="2:13" ht="15.75" thickBot="1" x14ac:dyDescent="0.3">
      <c r="B425" s="394" t="s">
        <v>475</v>
      </c>
      <c r="D425" s="395" t="s">
        <v>364</v>
      </c>
      <c r="E425" s="396">
        <v>619306</v>
      </c>
      <c r="F425" s="395" t="s">
        <v>18</v>
      </c>
      <c r="G425" s="395" t="s">
        <v>465</v>
      </c>
      <c r="H425" s="396">
        <v>20497</v>
      </c>
      <c r="I425" s="396">
        <v>59896</v>
      </c>
      <c r="J425" s="396">
        <v>411358</v>
      </c>
      <c r="K425" s="415" t="s">
        <v>466</v>
      </c>
      <c r="L425" s="395" t="s">
        <v>18</v>
      </c>
      <c r="M425" s="415" t="s">
        <v>466</v>
      </c>
    </row>
    <row r="426" spans="2:13" ht="15.75" thickBot="1" x14ac:dyDescent="0.3">
      <c r="B426" s="401" t="s">
        <v>476</v>
      </c>
      <c r="D426" s="402" t="s">
        <v>18</v>
      </c>
      <c r="E426" s="402" t="s">
        <v>18</v>
      </c>
      <c r="F426" s="402" t="s">
        <v>477</v>
      </c>
      <c r="G426" s="402" t="s">
        <v>18</v>
      </c>
      <c r="H426" s="402" t="s">
        <v>18</v>
      </c>
      <c r="I426" s="402" t="s">
        <v>18</v>
      </c>
      <c r="J426" s="410">
        <v>9139</v>
      </c>
      <c r="K426" s="415" t="s">
        <v>478</v>
      </c>
      <c r="L426" s="402" t="s">
        <v>18</v>
      </c>
      <c r="M426" s="415" t="s">
        <v>478</v>
      </c>
    </row>
    <row r="427" spans="2:13" x14ac:dyDescent="0.25">
      <c r="B427" s="423" t="s">
        <v>479</v>
      </c>
      <c r="D427" s="988" t="s">
        <v>364</v>
      </c>
      <c r="E427" s="425">
        <v>619306</v>
      </c>
      <c r="F427" s="424" t="s">
        <v>477</v>
      </c>
      <c r="G427" s="424" t="s">
        <v>465</v>
      </c>
      <c r="H427" s="425">
        <v>20497</v>
      </c>
      <c r="I427" s="425">
        <v>59896</v>
      </c>
      <c r="J427" s="425">
        <v>420497</v>
      </c>
      <c r="K427" s="432" t="s">
        <v>481</v>
      </c>
      <c r="L427" s="424" t="s">
        <v>18</v>
      </c>
      <c r="M427" s="432" t="s">
        <v>481</v>
      </c>
    </row>
    <row r="428" spans="2:13" ht="15.75" thickBot="1" x14ac:dyDescent="0.3">
      <c r="B428" s="394" t="s">
        <v>480</v>
      </c>
      <c r="D428" s="989"/>
      <c r="E428" s="396"/>
      <c r="F428" s="395"/>
      <c r="G428" s="395"/>
      <c r="H428" s="396"/>
      <c r="I428" s="396"/>
      <c r="J428" s="396"/>
      <c r="K428" s="415"/>
      <c r="L428" s="395"/>
      <c r="M428" s="415"/>
    </row>
    <row r="429" spans="2:13" x14ac:dyDescent="0.25">
      <c r="B429" s="397" t="s">
        <v>176</v>
      </c>
      <c r="D429" s="398" t="s">
        <v>18</v>
      </c>
      <c r="E429" s="398" t="s">
        <v>18</v>
      </c>
      <c r="F429" s="398" t="s">
        <v>18</v>
      </c>
      <c r="G429" s="398" t="s">
        <v>18</v>
      </c>
      <c r="H429" s="398" t="s">
        <v>18</v>
      </c>
      <c r="I429" s="398" t="s">
        <v>18</v>
      </c>
      <c r="J429" s="399">
        <v>35609</v>
      </c>
      <c r="K429" s="416">
        <v>35609</v>
      </c>
      <c r="L429" s="398" t="s">
        <v>18</v>
      </c>
      <c r="M429" s="416">
        <v>35609</v>
      </c>
    </row>
    <row r="430" spans="2:13" x14ac:dyDescent="0.25">
      <c r="B430" s="400" t="s">
        <v>354</v>
      </c>
      <c r="D430" s="992" t="s">
        <v>18</v>
      </c>
      <c r="E430" s="408" t="s">
        <v>18</v>
      </c>
      <c r="F430" s="408" t="s">
        <v>18</v>
      </c>
      <c r="G430" s="408" t="s">
        <v>18</v>
      </c>
      <c r="H430" s="408" t="s">
        <v>482</v>
      </c>
      <c r="I430" s="409">
        <v>11567</v>
      </c>
      <c r="J430" s="408" t="s">
        <v>18</v>
      </c>
      <c r="K430" s="420">
        <v>5193</v>
      </c>
      <c r="L430" s="408" t="s">
        <v>18</v>
      </c>
      <c r="M430" s="420">
        <v>5193</v>
      </c>
    </row>
    <row r="431" spans="2:13" ht="15.75" thickBot="1" x14ac:dyDescent="0.3">
      <c r="B431" s="401" t="s">
        <v>355</v>
      </c>
      <c r="D431" s="993"/>
      <c r="E431" s="402"/>
      <c r="F431" s="402"/>
      <c r="G431" s="402"/>
      <c r="H431" s="402"/>
      <c r="I431" s="410"/>
      <c r="J431" s="402"/>
      <c r="K431" s="418"/>
      <c r="L431" s="402"/>
      <c r="M431" s="418"/>
    </row>
    <row r="432" spans="2:13" ht="15.75" thickBot="1" x14ac:dyDescent="0.3">
      <c r="B432" s="401" t="s">
        <v>76</v>
      </c>
      <c r="D432" s="395" t="s">
        <v>18</v>
      </c>
      <c r="E432" s="395" t="s">
        <v>18</v>
      </c>
      <c r="F432" s="395" t="s">
        <v>18</v>
      </c>
      <c r="G432" s="395" t="s">
        <v>18</v>
      </c>
      <c r="H432" s="395" t="s">
        <v>483</v>
      </c>
      <c r="I432" s="396">
        <v>11567</v>
      </c>
      <c r="J432" s="396">
        <v>35609</v>
      </c>
      <c r="K432" s="418">
        <v>40802</v>
      </c>
      <c r="L432" s="395" t="s">
        <v>18</v>
      </c>
      <c r="M432" s="418">
        <v>40802</v>
      </c>
    </row>
    <row r="433" spans="2:13" ht="15.75" thickBot="1" x14ac:dyDescent="0.3">
      <c r="B433" s="394" t="s">
        <v>484</v>
      </c>
      <c r="D433" s="395" t="s">
        <v>364</v>
      </c>
      <c r="E433" s="396">
        <v>619306</v>
      </c>
      <c r="F433" s="395" t="s">
        <v>477</v>
      </c>
      <c r="G433" s="395" t="s">
        <v>465</v>
      </c>
      <c r="H433" s="396">
        <v>14123</v>
      </c>
      <c r="I433" s="396">
        <v>71463</v>
      </c>
      <c r="J433" s="396">
        <v>456106</v>
      </c>
      <c r="K433" s="415" t="s">
        <v>485</v>
      </c>
      <c r="L433" s="395" t="s">
        <v>18</v>
      </c>
      <c r="M433" s="415" t="s">
        <v>485</v>
      </c>
    </row>
    <row r="434" spans="2:13" ht="15.75" thickBot="1" x14ac:dyDescent="0.3">
      <c r="B434" s="401"/>
      <c r="D434" s="403"/>
      <c r="E434" s="403"/>
      <c r="F434" s="403"/>
      <c r="G434" s="403"/>
      <c r="H434" s="403"/>
      <c r="I434" s="403"/>
      <c r="J434" s="403"/>
      <c r="K434" s="415"/>
      <c r="L434" s="403" t="s">
        <v>18</v>
      </c>
      <c r="M434" s="415"/>
    </row>
    <row r="435" spans="2:13" ht="15.75" thickBot="1" x14ac:dyDescent="0.3">
      <c r="B435" s="394" t="s">
        <v>486</v>
      </c>
      <c r="D435" s="404" t="s">
        <v>364</v>
      </c>
      <c r="E435" s="405">
        <v>618666</v>
      </c>
      <c r="F435" s="404" t="s">
        <v>18</v>
      </c>
      <c r="G435" s="405">
        <v>13521</v>
      </c>
      <c r="H435" s="404" t="s">
        <v>401</v>
      </c>
      <c r="I435" s="405">
        <v>59970</v>
      </c>
      <c r="J435" s="405">
        <v>313440</v>
      </c>
      <c r="K435" s="415" t="s">
        <v>402</v>
      </c>
      <c r="L435" s="404" t="s">
        <v>18</v>
      </c>
      <c r="M435" s="415" t="s">
        <v>402</v>
      </c>
    </row>
    <row r="436" spans="2:13" x14ac:dyDescent="0.25">
      <c r="B436" s="397" t="s">
        <v>176</v>
      </c>
      <c r="D436" s="406" t="s">
        <v>18</v>
      </c>
      <c r="E436" s="406" t="s">
        <v>18</v>
      </c>
      <c r="F436" s="406" t="s">
        <v>18</v>
      </c>
      <c r="G436" s="406" t="s">
        <v>18</v>
      </c>
      <c r="H436" s="406" t="s">
        <v>18</v>
      </c>
      <c r="I436" s="406" t="s">
        <v>18</v>
      </c>
      <c r="J436" s="406" t="s">
        <v>421</v>
      </c>
      <c r="K436" s="419" t="s">
        <v>421</v>
      </c>
      <c r="L436" s="406" t="s">
        <v>18</v>
      </c>
      <c r="M436" s="419" t="s">
        <v>421</v>
      </c>
    </row>
    <row r="437" spans="2:13" x14ac:dyDescent="0.25">
      <c r="B437" s="400" t="s">
        <v>354</v>
      </c>
      <c r="D437" s="990" t="s">
        <v>18</v>
      </c>
      <c r="E437" s="411" t="s">
        <v>18</v>
      </c>
      <c r="F437" s="411" t="s">
        <v>18</v>
      </c>
      <c r="G437" s="411" t="s">
        <v>18</v>
      </c>
      <c r="H437" s="412">
        <v>15717</v>
      </c>
      <c r="I437" s="411" t="s">
        <v>422</v>
      </c>
      <c r="J437" s="411" t="s">
        <v>18</v>
      </c>
      <c r="K437" s="417" t="s">
        <v>423</v>
      </c>
      <c r="L437" s="411" t="s">
        <v>18</v>
      </c>
      <c r="M437" s="417" t="s">
        <v>423</v>
      </c>
    </row>
    <row r="438" spans="2:13" ht="15.75" thickBot="1" x14ac:dyDescent="0.3">
      <c r="B438" s="401" t="s">
        <v>355</v>
      </c>
      <c r="D438" s="991"/>
      <c r="E438" s="407"/>
      <c r="F438" s="407"/>
      <c r="G438" s="407"/>
      <c r="H438" s="413"/>
      <c r="I438" s="407"/>
      <c r="J438" s="407"/>
      <c r="K438" s="415"/>
      <c r="L438" s="407"/>
      <c r="M438" s="415"/>
    </row>
    <row r="439" spans="2:13" ht="15.75" thickBot="1" x14ac:dyDescent="0.3">
      <c r="B439" s="401" t="s">
        <v>76</v>
      </c>
      <c r="D439" s="404" t="s">
        <v>18</v>
      </c>
      <c r="E439" s="404" t="s">
        <v>18</v>
      </c>
      <c r="F439" s="404" t="s">
        <v>18</v>
      </c>
      <c r="G439" s="404" t="s">
        <v>18</v>
      </c>
      <c r="H439" s="405">
        <v>15717</v>
      </c>
      <c r="I439" s="404" t="s">
        <v>422</v>
      </c>
      <c r="J439" s="404" t="s">
        <v>421</v>
      </c>
      <c r="K439" s="415" t="s">
        <v>424</v>
      </c>
      <c r="L439" s="404" t="s">
        <v>18</v>
      </c>
      <c r="M439" s="415" t="s">
        <v>424</v>
      </c>
    </row>
    <row r="440" spans="2:13" ht="15.75" thickBot="1" x14ac:dyDescent="0.3">
      <c r="B440" s="394" t="s">
        <v>487</v>
      </c>
      <c r="D440" s="404" t="s">
        <v>364</v>
      </c>
      <c r="E440" s="405">
        <v>618666</v>
      </c>
      <c r="F440" s="404" t="s">
        <v>18</v>
      </c>
      <c r="G440" s="405">
        <v>13521</v>
      </c>
      <c r="H440" s="405">
        <v>13643</v>
      </c>
      <c r="I440" s="405">
        <v>27213</v>
      </c>
      <c r="J440" s="405">
        <v>312006</v>
      </c>
      <c r="K440" s="414" t="s">
        <v>426</v>
      </c>
      <c r="L440" s="404" t="s">
        <v>18</v>
      </c>
      <c r="M440" s="414" t="s">
        <v>426</v>
      </c>
    </row>
    <row r="443" spans="2:13" ht="45" x14ac:dyDescent="0.25">
      <c r="B443" s="433" t="s">
        <v>493</v>
      </c>
      <c r="D443"/>
      <c r="E443"/>
      <c r="F443"/>
      <c r="G443"/>
      <c r="H443"/>
      <c r="I443"/>
      <c r="J443"/>
      <c r="K443"/>
      <c r="L443"/>
    </row>
    <row r="444" spans="2:13" ht="12.95" customHeight="1" thickBot="1" x14ac:dyDescent="0.25">
      <c r="B444" s="426"/>
      <c r="C444" s="14"/>
      <c r="D444" s="426"/>
      <c r="E444" s="426"/>
      <c r="F444" s="996" t="s">
        <v>44</v>
      </c>
      <c r="G444" s="996"/>
      <c r="H444" s="996"/>
      <c r="I444" s="426"/>
      <c r="J444" s="426"/>
      <c r="K444" s="427" t="s">
        <v>470</v>
      </c>
      <c r="L444" s="427"/>
      <c r="M444" s="426"/>
    </row>
    <row r="445" spans="2:13" ht="36" customHeight="1" x14ac:dyDescent="0.2">
      <c r="B445" s="1024"/>
      <c r="C445" s="14"/>
      <c r="D445" s="994" t="s">
        <v>42</v>
      </c>
      <c r="E445" s="429" t="s">
        <v>43</v>
      </c>
      <c r="F445" s="414" t="s">
        <v>471</v>
      </c>
      <c r="G445" s="414" t="s">
        <v>389</v>
      </c>
      <c r="H445" s="414" t="s">
        <v>459</v>
      </c>
      <c r="I445" s="429" t="s">
        <v>180</v>
      </c>
      <c r="J445" s="414" t="s">
        <v>473</v>
      </c>
      <c r="K445" s="430" t="s">
        <v>418</v>
      </c>
      <c r="L445" s="430" t="s">
        <v>419</v>
      </c>
      <c r="M445" s="429" t="s">
        <v>72</v>
      </c>
    </row>
    <row r="446" spans="2:13" ht="48" x14ac:dyDescent="0.2">
      <c r="B446" s="1025"/>
      <c r="C446" s="14"/>
      <c r="D446" s="995"/>
      <c r="E446" s="414"/>
      <c r="F446" s="414" t="s">
        <v>472</v>
      </c>
      <c r="G446" s="414" t="s">
        <v>390</v>
      </c>
      <c r="H446" s="414" t="s">
        <v>460</v>
      </c>
      <c r="I446" s="414"/>
      <c r="J446" s="414" t="s">
        <v>474</v>
      </c>
      <c r="K446" s="414"/>
      <c r="L446" s="414"/>
      <c r="M446" s="414"/>
    </row>
    <row r="447" spans="2:13" ht="13.5" thickBot="1" x14ac:dyDescent="0.25">
      <c r="B447" s="445" t="s">
        <v>475</v>
      </c>
      <c r="C447" s="14"/>
      <c r="D447" s="395" t="s">
        <v>364</v>
      </c>
      <c r="E447" s="396">
        <v>619306</v>
      </c>
      <c r="F447" s="395" t="s">
        <v>18</v>
      </c>
      <c r="G447" s="395" t="s">
        <v>465</v>
      </c>
      <c r="H447" s="396">
        <v>20497</v>
      </c>
      <c r="I447" s="396">
        <v>59896</v>
      </c>
      <c r="J447" s="396">
        <v>411358</v>
      </c>
      <c r="K447" s="415" t="s">
        <v>466</v>
      </c>
      <c r="L447" s="395" t="s">
        <v>18</v>
      </c>
      <c r="M447" s="415" t="s">
        <v>466</v>
      </c>
    </row>
    <row r="448" spans="2:13" ht="13.5" thickBot="1" x14ac:dyDescent="0.25">
      <c r="B448" s="401" t="s">
        <v>476</v>
      </c>
      <c r="C448" s="14"/>
      <c r="D448" s="402" t="s">
        <v>18</v>
      </c>
      <c r="E448" s="402" t="s">
        <v>18</v>
      </c>
      <c r="F448" s="402" t="s">
        <v>477</v>
      </c>
      <c r="G448" s="402" t="s">
        <v>18</v>
      </c>
      <c r="H448" s="402" t="s">
        <v>18</v>
      </c>
      <c r="I448" s="402" t="s">
        <v>18</v>
      </c>
      <c r="J448" s="410">
        <v>9139</v>
      </c>
      <c r="K448" s="415" t="s">
        <v>478</v>
      </c>
      <c r="L448" s="402" t="s">
        <v>18</v>
      </c>
      <c r="M448" s="415" t="s">
        <v>478</v>
      </c>
    </row>
    <row r="449" spans="2:13" ht="23.1" customHeight="1" x14ac:dyDescent="0.2">
      <c r="B449" s="423" t="s">
        <v>479</v>
      </c>
      <c r="C449" s="14"/>
      <c r="D449" s="988" t="s">
        <v>364</v>
      </c>
      <c r="E449" s="425">
        <v>619306</v>
      </c>
      <c r="F449" s="424" t="s">
        <v>477</v>
      </c>
      <c r="G449" s="424" t="s">
        <v>465</v>
      </c>
      <c r="H449" s="425">
        <v>20497</v>
      </c>
      <c r="I449" s="425">
        <v>59896</v>
      </c>
      <c r="J449" s="425">
        <v>420497</v>
      </c>
      <c r="K449" s="432" t="s">
        <v>481</v>
      </c>
      <c r="L449" s="424" t="s">
        <v>18</v>
      </c>
      <c r="M449" s="432" t="s">
        <v>481</v>
      </c>
    </row>
    <row r="450" spans="2:13" ht="13.5" thickBot="1" x14ac:dyDescent="0.25">
      <c r="B450" s="394" t="s">
        <v>480</v>
      </c>
      <c r="C450" s="14"/>
      <c r="D450" s="989"/>
      <c r="E450" s="396"/>
      <c r="F450" s="395"/>
      <c r="G450" s="395"/>
      <c r="H450" s="396"/>
      <c r="I450" s="396"/>
      <c r="J450" s="396"/>
      <c r="K450" s="415"/>
      <c r="L450" s="395"/>
      <c r="M450" s="415"/>
    </row>
    <row r="451" spans="2:13" ht="12.75" x14ac:dyDescent="0.2">
      <c r="B451" s="397" t="s">
        <v>176</v>
      </c>
      <c r="C451" s="14"/>
      <c r="D451" s="398" t="s">
        <v>18</v>
      </c>
      <c r="E451" s="398" t="s">
        <v>18</v>
      </c>
      <c r="F451" s="398" t="s">
        <v>18</v>
      </c>
      <c r="G451" s="398" t="s">
        <v>18</v>
      </c>
      <c r="H451" s="398" t="s">
        <v>18</v>
      </c>
      <c r="I451" s="398" t="s">
        <v>18</v>
      </c>
      <c r="J451" s="399">
        <v>89554</v>
      </c>
      <c r="K451" s="416">
        <v>89554</v>
      </c>
      <c r="L451" s="398" t="s">
        <v>18</v>
      </c>
      <c r="M451" s="416">
        <v>89554</v>
      </c>
    </row>
    <row r="452" spans="2:13" ht="12.75" x14ac:dyDescent="0.2">
      <c r="B452" s="400" t="s">
        <v>354</v>
      </c>
      <c r="C452" s="14"/>
      <c r="D452" s="992" t="s">
        <v>18</v>
      </c>
      <c r="E452" s="408" t="s">
        <v>18</v>
      </c>
      <c r="F452" s="408" t="s">
        <v>18</v>
      </c>
      <c r="G452" s="408" t="s">
        <v>494</v>
      </c>
      <c r="H452" s="408" t="s">
        <v>495</v>
      </c>
      <c r="I452" s="409">
        <v>20070</v>
      </c>
      <c r="J452" s="408" t="s">
        <v>18</v>
      </c>
      <c r="K452" s="417" t="s">
        <v>496</v>
      </c>
      <c r="L452" s="408" t="s">
        <v>18</v>
      </c>
      <c r="M452" s="417" t="s">
        <v>496</v>
      </c>
    </row>
    <row r="453" spans="2:13" ht="13.5" thickBot="1" x14ac:dyDescent="0.25">
      <c r="B453" s="401" t="s">
        <v>355</v>
      </c>
      <c r="C453" s="14"/>
      <c r="D453" s="993"/>
      <c r="E453" s="402"/>
      <c r="F453" s="402"/>
      <c r="G453" s="402"/>
      <c r="H453" s="402"/>
      <c r="I453" s="410"/>
      <c r="J453" s="402"/>
      <c r="K453" s="415"/>
      <c r="L453" s="402"/>
      <c r="M453" s="415"/>
    </row>
    <row r="454" spans="2:13" ht="13.5" thickBot="1" x14ac:dyDescent="0.25">
      <c r="B454" s="394" t="s">
        <v>76</v>
      </c>
      <c r="C454" s="14"/>
      <c r="D454" s="395" t="s">
        <v>18</v>
      </c>
      <c r="E454" s="395" t="s">
        <v>18</v>
      </c>
      <c r="F454" s="395" t="s">
        <v>18</v>
      </c>
      <c r="G454" s="395" t="s">
        <v>494</v>
      </c>
      <c r="H454" s="395" t="s">
        <v>495</v>
      </c>
      <c r="I454" s="396">
        <v>20070</v>
      </c>
      <c r="J454" s="396">
        <v>89554</v>
      </c>
      <c r="K454" s="418">
        <v>78071</v>
      </c>
      <c r="L454" s="395" t="s">
        <v>18</v>
      </c>
      <c r="M454" s="418">
        <v>78071</v>
      </c>
    </row>
    <row r="455" spans="2:13" ht="13.5" thickBot="1" x14ac:dyDescent="0.25">
      <c r="B455" s="401" t="s">
        <v>497</v>
      </c>
      <c r="C455" s="14"/>
      <c r="D455" s="402" t="s">
        <v>18</v>
      </c>
      <c r="E455" s="410">
        <v>8251</v>
      </c>
      <c r="F455" s="402" t="s">
        <v>18</v>
      </c>
      <c r="G455" s="402" t="s">
        <v>18</v>
      </c>
      <c r="H455" s="402" t="s">
        <v>18</v>
      </c>
      <c r="I455" s="402" t="s">
        <v>18</v>
      </c>
      <c r="J455" s="402" t="s">
        <v>498</v>
      </c>
      <c r="K455" s="415" t="s">
        <v>18</v>
      </c>
      <c r="L455" s="395" t="s">
        <v>18</v>
      </c>
      <c r="M455" s="415" t="s">
        <v>18</v>
      </c>
    </row>
    <row r="456" spans="2:13" ht="13.5" thickBot="1" x14ac:dyDescent="0.25">
      <c r="B456" s="394" t="s">
        <v>499</v>
      </c>
      <c r="C456" s="14"/>
      <c r="D456" s="395" t="s">
        <v>364</v>
      </c>
      <c r="E456" s="396">
        <v>627557</v>
      </c>
      <c r="F456" s="395" t="s">
        <v>477</v>
      </c>
      <c r="G456" s="395" t="s">
        <v>500</v>
      </c>
      <c r="H456" s="395" t="s">
        <v>501</v>
      </c>
      <c r="I456" s="396">
        <v>79966</v>
      </c>
      <c r="J456" s="396">
        <v>501800</v>
      </c>
      <c r="K456" s="415" t="s">
        <v>502</v>
      </c>
      <c r="L456" s="395" t="s">
        <v>18</v>
      </c>
      <c r="M456" s="415" t="s">
        <v>502</v>
      </c>
    </row>
    <row r="457" spans="2:13" ht="13.5" thickBot="1" x14ac:dyDescent="0.25">
      <c r="B457" s="401"/>
      <c r="C457" s="14"/>
      <c r="D457" s="403"/>
      <c r="E457" s="403"/>
      <c r="F457" s="403"/>
      <c r="G457" s="403"/>
      <c r="H457" s="403"/>
      <c r="I457" s="403"/>
      <c r="J457" s="403"/>
      <c r="K457" s="415"/>
      <c r="L457" s="403"/>
      <c r="M457" s="415"/>
    </row>
    <row r="458" spans="2:13" ht="13.5" thickBot="1" x14ac:dyDescent="0.25">
      <c r="B458" s="394" t="s">
        <v>486</v>
      </c>
      <c r="C458" s="14"/>
      <c r="D458" s="404" t="s">
        <v>364</v>
      </c>
      <c r="E458" s="405">
        <v>618666</v>
      </c>
      <c r="F458" s="404" t="s">
        <v>18</v>
      </c>
      <c r="G458" s="405">
        <v>13521</v>
      </c>
      <c r="H458" s="404" t="s">
        <v>401</v>
      </c>
      <c r="I458" s="405">
        <v>60494</v>
      </c>
      <c r="J458" s="405">
        <v>330325</v>
      </c>
      <c r="K458" s="415" t="s">
        <v>433</v>
      </c>
      <c r="L458" s="404" t="s">
        <v>18</v>
      </c>
      <c r="M458" s="415" t="s">
        <v>433</v>
      </c>
    </row>
    <row r="459" spans="2:13" ht="12.75" x14ac:dyDescent="0.2">
      <c r="B459" s="397" t="s">
        <v>176</v>
      </c>
      <c r="C459" s="14"/>
      <c r="D459" s="406" t="s">
        <v>18</v>
      </c>
      <c r="E459" s="406" t="s">
        <v>18</v>
      </c>
      <c r="F459" s="406" t="s">
        <v>18</v>
      </c>
      <c r="G459" s="406" t="s">
        <v>18</v>
      </c>
      <c r="H459" s="406" t="s">
        <v>18</v>
      </c>
      <c r="I459" s="406" t="s">
        <v>18</v>
      </c>
      <c r="J459" s="446">
        <v>19362</v>
      </c>
      <c r="K459" s="416">
        <v>19362</v>
      </c>
      <c r="L459" s="406" t="s">
        <v>18</v>
      </c>
      <c r="M459" s="416">
        <v>19362</v>
      </c>
    </row>
    <row r="460" spans="2:13" ht="12.75" x14ac:dyDescent="0.2">
      <c r="B460" s="400" t="s">
        <v>354</v>
      </c>
      <c r="C460" s="14"/>
      <c r="D460" s="990" t="s">
        <v>18</v>
      </c>
      <c r="E460" s="411" t="s">
        <v>18</v>
      </c>
      <c r="F460" s="411" t="s">
        <v>18</v>
      </c>
      <c r="G460" s="411" t="s">
        <v>434</v>
      </c>
      <c r="H460" s="412">
        <v>16363</v>
      </c>
      <c r="I460" s="411" t="s">
        <v>435</v>
      </c>
      <c r="J460" s="411" t="s">
        <v>18</v>
      </c>
      <c r="K460" s="417" t="s">
        <v>436</v>
      </c>
      <c r="L460" s="411" t="s">
        <v>18</v>
      </c>
      <c r="M460" s="420">
        <v>-14365</v>
      </c>
    </row>
    <row r="461" spans="2:13" ht="13.5" thickBot="1" x14ac:dyDescent="0.25">
      <c r="B461" s="401" t="s">
        <v>355</v>
      </c>
      <c r="C461" s="14"/>
      <c r="D461" s="991"/>
      <c r="E461" s="407"/>
      <c r="F461" s="407"/>
      <c r="G461" s="407"/>
      <c r="H461" s="413"/>
      <c r="I461" s="407"/>
      <c r="J461" s="407"/>
      <c r="K461" s="415"/>
      <c r="L461" s="407"/>
      <c r="M461" s="418"/>
    </row>
    <row r="462" spans="2:13" ht="13.5" thickBot="1" x14ac:dyDescent="0.25">
      <c r="B462" s="394" t="s">
        <v>76</v>
      </c>
      <c r="C462" s="14"/>
      <c r="D462" s="404" t="s">
        <v>18</v>
      </c>
      <c r="E462" s="404" t="s">
        <v>18</v>
      </c>
      <c r="F462" s="404" t="s">
        <v>18</v>
      </c>
      <c r="G462" s="404" t="s">
        <v>434</v>
      </c>
      <c r="H462" s="405">
        <v>16363</v>
      </c>
      <c r="I462" s="404" t="s">
        <v>435</v>
      </c>
      <c r="J462" s="405">
        <v>19362</v>
      </c>
      <c r="K462" s="418">
        <v>4997</v>
      </c>
      <c r="L462" s="404" t="s">
        <v>18</v>
      </c>
      <c r="M462" s="418">
        <v>4997</v>
      </c>
    </row>
    <row r="463" spans="2:13" ht="13.5" thickBot="1" x14ac:dyDescent="0.25">
      <c r="B463" s="401" t="s">
        <v>357</v>
      </c>
      <c r="C463" s="14"/>
      <c r="D463" s="407" t="s">
        <v>18</v>
      </c>
      <c r="E463" s="407">
        <v>-616</v>
      </c>
      <c r="F463" s="407" t="s">
        <v>18</v>
      </c>
      <c r="G463" s="407" t="s">
        <v>18</v>
      </c>
      <c r="H463" s="407" t="s">
        <v>18</v>
      </c>
      <c r="I463" s="407" t="s">
        <v>18</v>
      </c>
      <c r="J463" s="407">
        <v>616</v>
      </c>
      <c r="K463" s="447" t="s">
        <v>18</v>
      </c>
      <c r="L463" s="407" t="s">
        <v>18</v>
      </c>
      <c r="M463" s="447" t="s">
        <v>18</v>
      </c>
    </row>
    <row r="464" spans="2:13" ht="13.5" thickBot="1" x14ac:dyDescent="0.25">
      <c r="B464" s="394" t="s">
        <v>503</v>
      </c>
      <c r="C464" s="14"/>
      <c r="D464" s="404" t="s">
        <v>364</v>
      </c>
      <c r="E464" s="405">
        <v>618050</v>
      </c>
      <c r="F464" s="404" t="s">
        <v>18</v>
      </c>
      <c r="G464" s="404" t="s">
        <v>438</v>
      </c>
      <c r="H464" s="405">
        <v>14289</v>
      </c>
      <c r="I464" s="405">
        <v>50039</v>
      </c>
      <c r="J464" s="405">
        <v>350303</v>
      </c>
      <c r="K464" s="432" t="s">
        <v>439</v>
      </c>
      <c r="L464" s="404" t="s">
        <v>18</v>
      </c>
      <c r="M464" s="432" t="s">
        <v>439</v>
      </c>
    </row>
    <row r="467" spans="2:13" ht="45" x14ac:dyDescent="0.25">
      <c r="B467" s="433" t="s">
        <v>721</v>
      </c>
    </row>
    <row r="468" spans="2:13" ht="12.95" customHeight="1" thickBot="1" x14ac:dyDescent="0.3">
      <c r="B468" s="426"/>
      <c r="D468" s="426"/>
      <c r="E468" s="426"/>
      <c r="F468" s="996" t="s">
        <v>44</v>
      </c>
      <c r="G468" s="996"/>
      <c r="H468" s="996"/>
      <c r="I468" s="426"/>
      <c r="J468" s="426"/>
      <c r="K468" s="427" t="s">
        <v>470</v>
      </c>
      <c r="L468" s="427"/>
      <c r="M468" s="426"/>
    </row>
    <row r="469" spans="2:13" ht="36" customHeight="1" x14ac:dyDescent="0.25">
      <c r="B469" s="1024"/>
      <c r="D469" s="994" t="s">
        <v>42</v>
      </c>
      <c r="E469" s="429" t="s">
        <v>43</v>
      </c>
      <c r="F469" s="414" t="s">
        <v>471</v>
      </c>
      <c r="G469" s="414" t="s">
        <v>389</v>
      </c>
      <c r="H469" s="414" t="s">
        <v>459</v>
      </c>
      <c r="I469" s="429" t="s">
        <v>180</v>
      </c>
      <c r="J469" s="414" t="s">
        <v>473</v>
      </c>
      <c r="K469" s="430" t="s">
        <v>418</v>
      </c>
      <c r="L469" s="430" t="s">
        <v>419</v>
      </c>
      <c r="M469" s="429" t="s">
        <v>72</v>
      </c>
    </row>
    <row r="470" spans="2:13" ht="48" x14ac:dyDescent="0.25">
      <c r="B470" s="1025"/>
      <c r="D470" s="995"/>
      <c r="E470" s="414"/>
      <c r="F470" s="414" t="s">
        <v>472</v>
      </c>
      <c r="G470" s="414" t="s">
        <v>390</v>
      </c>
      <c r="H470" s="414" t="s">
        <v>460</v>
      </c>
      <c r="I470" s="414"/>
      <c r="J470" s="414" t="s">
        <v>474</v>
      </c>
      <c r="K470" s="414"/>
      <c r="L470" s="414"/>
      <c r="M470" s="414"/>
    </row>
    <row r="471" spans="2:13" ht="15.75" thickBot="1" x14ac:dyDescent="0.3">
      <c r="B471" s="445" t="s">
        <v>475</v>
      </c>
      <c r="D471" s="395" t="s">
        <v>364</v>
      </c>
      <c r="E471" s="396">
        <v>619306</v>
      </c>
      <c r="F471" s="395" t="s">
        <v>18</v>
      </c>
      <c r="G471" s="395" t="s">
        <v>465</v>
      </c>
      <c r="H471" s="396">
        <v>20497</v>
      </c>
      <c r="I471" s="396">
        <v>59896</v>
      </c>
      <c r="J471" s="396">
        <v>411358</v>
      </c>
      <c r="K471" s="415" t="s">
        <v>466</v>
      </c>
      <c r="L471" s="395" t="s">
        <v>18</v>
      </c>
      <c r="M471" s="415" t="s">
        <v>466</v>
      </c>
    </row>
    <row r="472" spans="2:13" ht="15.75" thickBot="1" x14ac:dyDescent="0.3">
      <c r="B472" s="401" t="s">
        <v>476</v>
      </c>
      <c r="D472" s="402" t="s">
        <v>18</v>
      </c>
      <c r="E472" s="402" t="s">
        <v>18</v>
      </c>
      <c r="F472" s="402" t="s">
        <v>477</v>
      </c>
      <c r="G472" s="402" t="s">
        <v>18</v>
      </c>
      <c r="H472" s="402" t="s">
        <v>18</v>
      </c>
      <c r="I472" s="402" t="s">
        <v>18</v>
      </c>
      <c r="J472" s="410">
        <v>9139</v>
      </c>
      <c r="K472" s="415" t="s">
        <v>478</v>
      </c>
      <c r="L472" s="402" t="s">
        <v>18</v>
      </c>
      <c r="M472" s="415" t="s">
        <v>478</v>
      </c>
    </row>
    <row r="473" spans="2:13" ht="23.1" customHeight="1" x14ac:dyDescent="0.25">
      <c r="B473" s="423" t="s">
        <v>479</v>
      </c>
      <c r="D473" s="988" t="s">
        <v>364</v>
      </c>
      <c r="E473" s="425">
        <v>619306</v>
      </c>
      <c r="F473" s="424" t="s">
        <v>477</v>
      </c>
      <c r="G473" s="424" t="s">
        <v>465</v>
      </c>
      <c r="H473" s="425">
        <v>20497</v>
      </c>
      <c r="I473" s="425">
        <v>59896</v>
      </c>
      <c r="J473" s="425">
        <v>420497</v>
      </c>
      <c r="K473" s="432" t="s">
        <v>481</v>
      </c>
      <c r="L473" s="424" t="s">
        <v>18</v>
      </c>
      <c r="M473" s="432" t="s">
        <v>481</v>
      </c>
    </row>
    <row r="474" spans="2:13" ht="15.75" thickBot="1" x14ac:dyDescent="0.3">
      <c r="B474" s="394" t="s">
        <v>480</v>
      </c>
      <c r="D474" s="989"/>
      <c r="E474" s="396"/>
      <c r="F474" s="395"/>
      <c r="G474" s="395"/>
      <c r="H474" s="396"/>
      <c r="I474" s="396"/>
      <c r="J474" s="396"/>
      <c r="K474" s="415"/>
      <c r="L474" s="395"/>
      <c r="M474" s="415"/>
    </row>
    <row r="475" spans="2:13" x14ac:dyDescent="0.25">
      <c r="B475" s="397" t="s">
        <v>176</v>
      </c>
      <c r="D475" s="398" t="s">
        <v>18</v>
      </c>
      <c r="E475" s="398" t="s">
        <v>18</v>
      </c>
      <c r="F475" s="398" t="s">
        <v>18</v>
      </c>
      <c r="G475" s="398" t="s">
        <v>18</v>
      </c>
      <c r="H475" s="398" t="s">
        <v>18</v>
      </c>
      <c r="I475" s="398" t="s">
        <v>18</v>
      </c>
      <c r="J475" s="399">
        <v>194246</v>
      </c>
      <c r="K475" s="416">
        <v>194246</v>
      </c>
      <c r="L475" s="398" t="s">
        <v>18</v>
      </c>
      <c r="M475" s="416">
        <v>194246</v>
      </c>
    </row>
    <row r="476" spans="2:13" x14ac:dyDescent="0.25">
      <c r="B476" s="400" t="s">
        <v>354</v>
      </c>
      <c r="D476" s="992" t="s">
        <v>18</v>
      </c>
      <c r="E476" s="408" t="s">
        <v>18</v>
      </c>
      <c r="F476" s="408" t="s">
        <v>18</v>
      </c>
      <c r="G476" s="408" t="s">
        <v>494</v>
      </c>
      <c r="H476" s="408" t="s">
        <v>506</v>
      </c>
      <c r="I476" s="409">
        <v>12880</v>
      </c>
      <c r="J476" s="408" t="s">
        <v>18</v>
      </c>
      <c r="K476" s="417" t="s">
        <v>507</v>
      </c>
      <c r="L476" s="408" t="s">
        <v>18</v>
      </c>
      <c r="M476" s="417" t="s">
        <v>507</v>
      </c>
    </row>
    <row r="477" spans="2:13" ht="15.75" thickBot="1" x14ac:dyDescent="0.3">
      <c r="B477" s="401" t="s">
        <v>355</v>
      </c>
      <c r="D477" s="993"/>
      <c r="E477" s="402"/>
      <c r="F477" s="402"/>
      <c r="G477" s="402"/>
      <c r="H477" s="402"/>
      <c r="I477" s="410"/>
      <c r="J477" s="402"/>
      <c r="K477" s="415"/>
      <c r="L477" s="402"/>
      <c r="M477" s="415"/>
    </row>
    <row r="478" spans="2:13" ht="15.75" thickBot="1" x14ac:dyDescent="0.3">
      <c r="B478" s="394" t="s">
        <v>76</v>
      </c>
      <c r="D478" s="395" t="s">
        <v>18</v>
      </c>
      <c r="E478" s="395" t="s">
        <v>18</v>
      </c>
      <c r="F478" s="395" t="s">
        <v>18</v>
      </c>
      <c r="G478" s="395" t="s">
        <v>494</v>
      </c>
      <c r="H478" s="395" t="s">
        <v>506</v>
      </c>
      <c r="I478" s="396">
        <v>12880</v>
      </c>
      <c r="J478" s="396">
        <v>194246</v>
      </c>
      <c r="K478" s="418">
        <v>188888</v>
      </c>
      <c r="L478" s="395" t="s">
        <v>18</v>
      </c>
      <c r="M478" s="418">
        <v>188888</v>
      </c>
    </row>
    <row r="479" spans="2:13" ht="15.75" thickBot="1" x14ac:dyDescent="0.3">
      <c r="B479" s="401" t="s">
        <v>497</v>
      </c>
      <c r="D479" s="402" t="s">
        <v>18</v>
      </c>
      <c r="E479" s="410">
        <v>8868</v>
      </c>
      <c r="F479" s="402" t="s">
        <v>18</v>
      </c>
      <c r="G479" s="402" t="s">
        <v>18</v>
      </c>
      <c r="H479" s="402" t="s">
        <v>18</v>
      </c>
      <c r="I479" s="402" t="s">
        <v>18</v>
      </c>
      <c r="J479" s="402" t="s">
        <v>508</v>
      </c>
      <c r="K479" s="415" t="s">
        <v>18</v>
      </c>
      <c r="L479" s="395" t="s">
        <v>18</v>
      </c>
      <c r="M479" s="415" t="s">
        <v>18</v>
      </c>
    </row>
    <row r="480" spans="2:13" ht="15.75" thickBot="1" x14ac:dyDescent="0.3">
      <c r="B480" s="394" t="s">
        <v>509</v>
      </c>
      <c r="D480" s="395" t="s">
        <v>364</v>
      </c>
      <c r="E480" s="396">
        <v>628174</v>
      </c>
      <c r="F480" s="395" t="s">
        <v>477</v>
      </c>
      <c r="G480" s="395" t="s">
        <v>500</v>
      </c>
      <c r="H480" s="396">
        <v>5459</v>
      </c>
      <c r="I480" s="396">
        <v>72776</v>
      </c>
      <c r="J480" s="396">
        <v>605875</v>
      </c>
      <c r="K480" s="415" t="s">
        <v>510</v>
      </c>
      <c r="L480" s="395" t="s">
        <v>18</v>
      </c>
      <c r="M480" s="415" t="s">
        <v>510</v>
      </c>
    </row>
    <row r="481" spans="2:13" ht="15.75" thickBot="1" x14ac:dyDescent="0.3">
      <c r="B481" s="401"/>
      <c r="D481" s="404"/>
      <c r="E481" s="404"/>
      <c r="F481" s="404"/>
      <c r="G481" s="404"/>
      <c r="H481" s="404"/>
      <c r="I481" s="404"/>
      <c r="J481" s="404"/>
      <c r="K481" s="415"/>
      <c r="L481" s="404"/>
      <c r="M481" s="415"/>
    </row>
    <row r="482" spans="2:13" ht="15.75" thickBot="1" x14ac:dyDescent="0.3">
      <c r="B482" s="394" t="s">
        <v>486</v>
      </c>
      <c r="D482" s="404" t="s">
        <v>364</v>
      </c>
      <c r="E482" s="405">
        <v>618666</v>
      </c>
      <c r="F482" s="404" t="s">
        <v>18</v>
      </c>
      <c r="G482" s="405">
        <v>13521</v>
      </c>
      <c r="H482" s="404" t="s">
        <v>401</v>
      </c>
      <c r="I482" s="405">
        <v>60494</v>
      </c>
      <c r="J482" s="405">
        <v>330325</v>
      </c>
      <c r="K482" s="415" t="s">
        <v>433</v>
      </c>
      <c r="L482" s="404" t="s">
        <v>18</v>
      </c>
      <c r="M482" s="415" t="s">
        <v>433</v>
      </c>
    </row>
    <row r="483" spans="2:13" x14ac:dyDescent="0.25">
      <c r="B483" s="397" t="s">
        <v>176</v>
      </c>
      <c r="D483" s="406" t="s">
        <v>18</v>
      </c>
      <c r="E483" s="406" t="s">
        <v>18</v>
      </c>
      <c r="F483" s="406" t="s">
        <v>18</v>
      </c>
      <c r="G483" s="406" t="s">
        <v>18</v>
      </c>
      <c r="H483" s="406" t="s">
        <v>18</v>
      </c>
      <c r="I483" s="406" t="s">
        <v>18</v>
      </c>
      <c r="J483" s="446">
        <v>51741</v>
      </c>
      <c r="K483" s="416">
        <v>51741</v>
      </c>
      <c r="L483" s="406" t="s">
        <v>18</v>
      </c>
      <c r="M483" s="416">
        <v>51741</v>
      </c>
    </row>
    <row r="484" spans="2:13" x14ac:dyDescent="0.25">
      <c r="B484" s="400" t="s">
        <v>354</v>
      </c>
      <c r="D484" s="990" t="s">
        <v>18</v>
      </c>
      <c r="E484" s="411" t="s">
        <v>18</v>
      </c>
      <c r="F484" s="411" t="s">
        <v>18</v>
      </c>
      <c r="G484" s="411" t="s">
        <v>434</v>
      </c>
      <c r="H484" s="412">
        <v>8616</v>
      </c>
      <c r="I484" s="412">
        <v>8290</v>
      </c>
      <c r="J484" s="411" t="s">
        <v>18</v>
      </c>
      <c r="K484" s="417" t="s">
        <v>449</v>
      </c>
      <c r="L484" s="411" t="s">
        <v>18</v>
      </c>
      <c r="M484" s="417" t="s">
        <v>449</v>
      </c>
    </row>
    <row r="485" spans="2:13" ht="15.75" thickBot="1" x14ac:dyDescent="0.3">
      <c r="B485" s="401" t="s">
        <v>355</v>
      </c>
      <c r="D485" s="991"/>
      <c r="E485" s="407"/>
      <c r="F485" s="407"/>
      <c r="G485" s="407"/>
      <c r="H485" s="413"/>
      <c r="I485" s="413"/>
      <c r="J485" s="407"/>
      <c r="K485" s="415"/>
      <c r="L485" s="407"/>
      <c r="M485" s="415"/>
    </row>
    <row r="486" spans="2:13" ht="15.75" thickBot="1" x14ac:dyDescent="0.3">
      <c r="B486" s="394" t="s">
        <v>76</v>
      </c>
      <c r="D486" s="404" t="s">
        <v>18</v>
      </c>
      <c r="E486" s="404" t="s">
        <v>18</v>
      </c>
      <c r="F486" s="404" t="s">
        <v>18</v>
      </c>
      <c r="G486" s="404" t="s">
        <v>434</v>
      </c>
      <c r="H486" s="405">
        <v>8616</v>
      </c>
      <c r="I486" s="405">
        <v>8290</v>
      </c>
      <c r="J486" s="405">
        <v>51741</v>
      </c>
      <c r="K486" s="418">
        <v>48374</v>
      </c>
      <c r="L486" s="404" t="s">
        <v>18</v>
      </c>
      <c r="M486" s="418">
        <v>48374</v>
      </c>
    </row>
    <row r="487" spans="2:13" ht="15.75" thickBot="1" x14ac:dyDescent="0.3">
      <c r="B487" s="401" t="s">
        <v>357</v>
      </c>
      <c r="D487" s="407" t="s">
        <v>18</v>
      </c>
      <c r="E487" s="407">
        <v>-616</v>
      </c>
      <c r="F487" s="407" t="s">
        <v>18</v>
      </c>
      <c r="G487" s="407" t="s">
        <v>18</v>
      </c>
      <c r="H487" s="407" t="s">
        <v>18</v>
      </c>
      <c r="I487" s="407" t="s">
        <v>18</v>
      </c>
      <c r="J487" s="407">
        <v>616</v>
      </c>
      <c r="K487" s="447" t="s">
        <v>18</v>
      </c>
      <c r="L487" s="407" t="s">
        <v>18</v>
      </c>
      <c r="M487" s="447" t="s">
        <v>18</v>
      </c>
    </row>
    <row r="488" spans="2:13" ht="15.75" thickBot="1" x14ac:dyDescent="0.3">
      <c r="B488" s="394" t="s">
        <v>511</v>
      </c>
      <c r="D488" s="404" t="s">
        <v>364</v>
      </c>
      <c r="E488" s="405">
        <v>618050</v>
      </c>
      <c r="F488" s="404" t="s">
        <v>18</v>
      </c>
      <c r="G488" s="404" t="s">
        <v>438</v>
      </c>
      <c r="H488" s="405">
        <v>6542</v>
      </c>
      <c r="I488" s="405">
        <v>68784</v>
      </c>
      <c r="J488" s="405">
        <v>382682</v>
      </c>
      <c r="K488" s="432" t="s">
        <v>451</v>
      </c>
      <c r="L488" s="404" t="s">
        <v>18</v>
      </c>
      <c r="M488" s="432" t="s">
        <v>451</v>
      </c>
    </row>
    <row r="491" spans="2:13" ht="25.5" x14ac:dyDescent="0.25">
      <c r="B491" s="448" t="s">
        <v>537</v>
      </c>
      <c r="D491"/>
      <c r="E491"/>
      <c r="F491"/>
      <c r="G491"/>
      <c r="H491"/>
      <c r="I491"/>
      <c r="J491"/>
      <c r="K491"/>
      <c r="L491"/>
    </row>
    <row r="492" spans="2:13" ht="21.6" customHeight="1" thickBot="1" x14ac:dyDescent="0.3">
      <c r="B492" s="1027"/>
      <c r="D492" s="995" t="s">
        <v>42</v>
      </c>
      <c r="E492" s="1021" t="s">
        <v>43</v>
      </c>
      <c r="F492" s="996" t="s">
        <v>44</v>
      </c>
      <c r="G492" s="996"/>
      <c r="H492" s="996"/>
      <c r="I492" s="414" t="s">
        <v>517</v>
      </c>
      <c r="J492" s="1021" t="s">
        <v>128</v>
      </c>
      <c r="K492" s="414" t="s">
        <v>519</v>
      </c>
      <c r="L492" s="449"/>
    </row>
    <row r="493" spans="2:13" ht="33.6" customHeight="1" x14ac:dyDescent="0.25">
      <c r="B493" s="1027"/>
      <c r="D493" s="995"/>
      <c r="E493" s="1021"/>
      <c r="F493" s="432" t="s">
        <v>520</v>
      </c>
      <c r="G493" s="432" t="s">
        <v>521</v>
      </c>
      <c r="H493" s="432" t="s">
        <v>523</v>
      </c>
      <c r="I493" s="414" t="s">
        <v>518</v>
      </c>
      <c r="J493" s="1021"/>
      <c r="K493" s="414"/>
      <c r="L493" s="449"/>
    </row>
    <row r="494" spans="2:13" ht="24" x14ac:dyDescent="0.25">
      <c r="B494" s="1027"/>
      <c r="D494" s="995"/>
      <c r="E494" s="1021"/>
      <c r="F494" s="414"/>
      <c r="G494" s="414" t="s">
        <v>522</v>
      </c>
      <c r="H494" s="414"/>
      <c r="I494" s="517"/>
      <c r="J494" s="1021"/>
      <c r="K494" s="414"/>
      <c r="L494" s="449"/>
    </row>
    <row r="495" spans="2:13" ht="15.75" thickBot="1" x14ac:dyDescent="0.3">
      <c r="B495" s="450" t="s">
        <v>524</v>
      </c>
      <c r="D495" s="451">
        <v>2239.3000000000002</v>
      </c>
      <c r="E495" s="452">
        <v>619.29999999999995</v>
      </c>
      <c r="F495" s="452" t="s">
        <v>18</v>
      </c>
      <c r="G495" s="452">
        <v>-15.7</v>
      </c>
      <c r="H495" s="452">
        <v>20.5</v>
      </c>
      <c r="I495" s="452">
        <v>59.9</v>
      </c>
      <c r="J495" s="452">
        <v>411.4</v>
      </c>
      <c r="K495" s="518">
        <v>3334.7</v>
      </c>
      <c r="L495" s="449"/>
    </row>
    <row r="496" spans="2:13" ht="12.6" customHeight="1" x14ac:dyDescent="0.25">
      <c r="B496" s="453" t="s">
        <v>525</v>
      </c>
      <c r="D496" s="986" t="s">
        <v>18</v>
      </c>
      <c r="E496" s="456" t="s">
        <v>18</v>
      </c>
      <c r="F496" s="456" t="s">
        <v>18</v>
      </c>
      <c r="G496" s="456">
        <v>-6.4</v>
      </c>
      <c r="H496" s="456" t="s">
        <v>18</v>
      </c>
      <c r="I496" s="456" t="s">
        <v>18</v>
      </c>
      <c r="J496" s="471">
        <v>-11.1</v>
      </c>
      <c r="K496" s="519">
        <v>-17.5</v>
      </c>
      <c r="L496" s="472"/>
    </row>
    <row r="497" spans="2:12" ht="12.95" customHeight="1" thickBot="1" x14ac:dyDescent="0.3">
      <c r="B497" s="453" t="s">
        <v>526</v>
      </c>
      <c r="D497" s="979"/>
      <c r="E497" s="458"/>
      <c r="F497" s="458"/>
      <c r="G497" s="458"/>
      <c r="H497" s="458"/>
      <c r="I497" s="458"/>
      <c r="J497" s="473"/>
      <c r="K497" s="520"/>
      <c r="L497" s="472"/>
    </row>
    <row r="498" spans="2:12" ht="12.6" customHeight="1" x14ac:dyDescent="0.25">
      <c r="B498" s="454" t="s">
        <v>527</v>
      </c>
      <c r="D498" s="986" t="s">
        <v>18</v>
      </c>
      <c r="E498" s="456" t="s">
        <v>18</v>
      </c>
      <c r="F498" s="456">
        <v>-12.9</v>
      </c>
      <c r="G498" s="456" t="s">
        <v>18</v>
      </c>
      <c r="H498" s="456" t="s">
        <v>18</v>
      </c>
      <c r="I498" s="456" t="s">
        <v>18</v>
      </c>
      <c r="J498" s="471">
        <v>9.1</v>
      </c>
      <c r="K498" s="519">
        <v>-3.8</v>
      </c>
      <c r="L498" s="472"/>
    </row>
    <row r="499" spans="2:12" ht="12.95" customHeight="1" thickBot="1" x14ac:dyDescent="0.3">
      <c r="B499" s="455" t="s">
        <v>528</v>
      </c>
      <c r="D499" s="979"/>
      <c r="E499" s="458"/>
      <c r="F499" s="458"/>
      <c r="G499" s="458"/>
      <c r="H499" s="458"/>
      <c r="I499" s="458"/>
      <c r="J499" s="473"/>
      <c r="K499" s="520"/>
      <c r="L499" s="472"/>
    </row>
    <row r="500" spans="2:12" ht="15.75" thickBot="1" x14ac:dyDescent="0.3">
      <c r="B500" s="457" t="s">
        <v>529</v>
      </c>
      <c r="D500" s="451">
        <v>2239.3000000000002</v>
      </c>
      <c r="E500" s="452">
        <v>619.29999999999995</v>
      </c>
      <c r="F500" s="452">
        <v>-12.9</v>
      </c>
      <c r="G500" s="452">
        <v>-22.1</v>
      </c>
      <c r="H500" s="452">
        <v>20.5</v>
      </c>
      <c r="I500" s="452">
        <v>59.9</v>
      </c>
      <c r="J500" s="452">
        <v>409.4</v>
      </c>
      <c r="K500" s="521" t="s">
        <v>530</v>
      </c>
      <c r="L500" s="449"/>
    </row>
    <row r="501" spans="2:12" ht="15.75" thickBot="1" x14ac:dyDescent="0.3">
      <c r="B501" s="455" t="s">
        <v>73</v>
      </c>
      <c r="D501" s="458" t="s">
        <v>18</v>
      </c>
      <c r="E501" s="458" t="s">
        <v>18</v>
      </c>
      <c r="F501" s="458" t="s">
        <v>18</v>
      </c>
      <c r="G501" s="458" t="s">
        <v>18</v>
      </c>
      <c r="H501" s="458" t="s">
        <v>18</v>
      </c>
      <c r="I501" s="458" t="s">
        <v>18</v>
      </c>
      <c r="J501" s="458">
        <v>183.9</v>
      </c>
      <c r="K501" s="519">
        <v>183.9</v>
      </c>
      <c r="L501" s="449"/>
    </row>
    <row r="502" spans="2:12" x14ac:dyDescent="0.25">
      <c r="B502" s="453" t="s">
        <v>354</v>
      </c>
      <c r="D502" s="986" t="s">
        <v>18</v>
      </c>
      <c r="E502" s="456" t="s">
        <v>18</v>
      </c>
      <c r="F502" s="456" t="s">
        <v>18</v>
      </c>
      <c r="G502" s="456">
        <v>-10.7</v>
      </c>
      <c r="H502" s="456">
        <v>-19</v>
      </c>
      <c r="I502" s="456">
        <v>16.5</v>
      </c>
      <c r="J502" s="471" t="s">
        <v>18</v>
      </c>
      <c r="K502" s="519">
        <v>-13.2</v>
      </c>
      <c r="L502" s="474"/>
    </row>
    <row r="503" spans="2:12" ht="15.75" thickBot="1" x14ac:dyDescent="0.3">
      <c r="B503" s="453" t="s">
        <v>461</v>
      </c>
      <c r="D503" s="979"/>
      <c r="E503" s="458"/>
      <c r="F503" s="458"/>
      <c r="G503" s="458"/>
      <c r="H503" s="458"/>
      <c r="I503" s="458"/>
      <c r="J503" s="473"/>
      <c r="K503" s="520"/>
      <c r="L503" s="474"/>
    </row>
    <row r="504" spans="2:12" ht="15.75" thickBot="1" x14ac:dyDescent="0.3">
      <c r="B504" s="459" t="s">
        <v>76</v>
      </c>
      <c r="D504" s="460" t="s">
        <v>18</v>
      </c>
      <c r="E504" s="460" t="s">
        <v>18</v>
      </c>
      <c r="F504" s="460" t="s">
        <v>18</v>
      </c>
      <c r="G504" s="460">
        <v>-10.7</v>
      </c>
      <c r="H504" s="460">
        <v>-19</v>
      </c>
      <c r="I504" s="460">
        <v>16.5</v>
      </c>
      <c r="J504" s="460">
        <v>183.9</v>
      </c>
      <c r="K504" s="522">
        <v>170.7</v>
      </c>
      <c r="L504" s="449"/>
    </row>
    <row r="505" spans="2:12" ht="12.6" customHeight="1" x14ac:dyDescent="0.25">
      <c r="B505" s="461" t="s">
        <v>398</v>
      </c>
      <c r="D505" s="986" t="s">
        <v>18</v>
      </c>
      <c r="E505" s="456">
        <v>8.9</v>
      </c>
      <c r="F505" s="456" t="s">
        <v>18</v>
      </c>
      <c r="G505" s="456" t="s">
        <v>18</v>
      </c>
      <c r="H505" s="456" t="s">
        <v>18</v>
      </c>
      <c r="I505" s="456">
        <v>-0.6</v>
      </c>
      <c r="J505" s="471">
        <v>-8.9</v>
      </c>
      <c r="K505" s="519">
        <v>-0.6</v>
      </c>
      <c r="L505" s="475"/>
    </row>
    <row r="506" spans="2:12" ht="12.95" customHeight="1" thickBot="1" x14ac:dyDescent="0.3">
      <c r="B506" s="461" t="s">
        <v>399</v>
      </c>
      <c r="D506" s="979"/>
      <c r="E506" s="458"/>
      <c r="F506" s="458"/>
      <c r="G506" s="458"/>
      <c r="H506" s="458"/>
      <c r="I506" s="458"/>
      <c r="J506" s="473"/>
      <c r="K506" s="520"/>
      <c r="L506" s="475"/>
    </row>
    <row r="507" spans="2:12" ht="15.75" thickBot="1" x14ac:dyDescent="0.3">
      <c r="B507" s="462" t="s">
        <v>531</v>
      </c>
      <c r="D507" s="463">
        <v>2239.3000000000002</v>
      </c>
      <c r="E507" s="464">
        <v>628.20000000000005</v>
      </c>
      <c r="F507" s="464">
        <v>-12.9</v>
      </c>
      <c r="G507" s="464">
        <v>-32.799999999999997</v>
      </c>
      <c r="H507" s="464">
        <v>1.5</v>
      </c>
      <c r="I507" s="464">
        <v>75.8</v>
      </c>
      <c r="J507" s="464">
        <v>584.4</v>
      </c>
      <c r="K507" s="520" t="s">
        <v>532</v>
      </c>
      <c r="L507" s="449"/>
    </row>
    <row r="508" spans="2:12" ht="15.75" thickBot="1" x14ac:dyDescent="0.3">
      <c r="B508" s="465"/>
      <c r="D508" s="400"/>
      <c r="E508" s="400"/>
      <c r="F508" s="400"/>
      <c r="G508" s="400"/>
      <c r="H508" s="400"/>
      <c r="I508" s="400"/>
      <c r="J508" s="400"/>
      <c r="K508" s="523"/>
      <c r="L508" s="449"/>
    </row>
    <row r="509" spans="2:12" ht="15.75" thickBot="1" x14ac:dyDescent="0.3">
      <c r="B509" s="459" t="s">
        <v>533</v>
      </c>
      <c r="D509" s="466">
        <v>2239.3000000000002</v>
      </c>
      <c r="E509" s="467">
        <v>618.70000000000005</v>
      </c>
      <c r="F509" s="467" t="s">
        <v>18</v>
      </c>
      <c r="G509" s="467">
        <v>13.5</v>
      </c>
      <c r="H509" s="467">
        <v>-2.1</v>
      </c>
      <c r="I509" s="467">
        <v>60.5</v>
      </c>
      <c r="J509" s="467">
        <v>330.3</v>
      </c>
      <c r="K509" s="524">
        <v>3260.2</v>
      </c>
      <c r="L509" s="449"/>
    </row>
    <row r="510" spans="2:12" ht="12.6" customHeight="1" x14ac:dyDescent="0.25">
      <c r="B510" s="453" t="s">
        <v>525</v>
      </c>
      <c r="D510" s="1028" t="s">
        <v>18</v>
      </c>
      <c r="E510" s="476" t="s">
        <v>18</v>
      </c>
      <c r="F510" s="476" t="s">
        <v>18</v>
      </c>
      <c r="G510" s="476">
        <v>-5.7</v>
      </c>
      <c r="H510" s="476" t="s">
        <v>18</v>
      </c>
      <c r="I510" s="476" t="s">
        <v>18</v>
      </c>
      <c r="J510" s="477">
        <v>-11.1</v>
      </c>
      <c r="K510" s="519">
        <v>-16.8</v>
      </c>
      <c r="L510" s="472"/>
    </row>
    <row r="511" spans="2:12" ht="12.95" customHeight="1" thickBot="1" x14ac:dyDescent="0.3">
      <c r="B511" s="453" t="s">
        <v>526</v>
      </c>
      <c r="D511" s="973"/>
      <c r="E511" s="468"/>
      <c r="F511" s="468"/>
      <c r="G511" s="468"/>
      <c r="H511" s="468"/>
      <c r="I511" s="468"/>
      <c r="J511" s="478"/>
      <c r="K511" s="520"/>
      <c r="L511" s="472"/>
    </row>
    <row r="512" spans="2:12" ht="15.75" thickBot="1" x14ac:dyDescent="0.3">
      <c r="B512" s="459" t="s">
        <v>534</v>
      </c>
      <c r="D512" s="466">
        <v>2239.3000000000002</v>
      </c>
      <c r="E512" s="467">
        <v>618.70000000000005</v>
      </c>
      <c r="F512" s="467" t="s">
        <v>18</v>
      </c>
      <c r="G512" s="467">
        <v>7.8</v>
      </c>
      <c r="H512" s="467">
        <v>-2.1</v>
      </c>
      <c r="I512" s="467">
        <v>60.5</v>
      </c>
      <c r="J512" s="467">
        <v>319.2</v>
      </c>
      <c r="K512" s="524">
        <v>3243.4</v>
      </c>
      <c r="L512" s="449"/>
    </row>
    <row r="513" spans="2:12" ht="15.75" thickBot="1" x14ac:dyDescent="0.3">
      <c r="B513" s="455" t="s">
        <v>73</v>
      </c>
      <c r="D513" s="468" t="s">
        <v>18</v>
      </c>
      <c r="E513" s="468" t="s">
        <v>18</v>
      </c>
      <c r="F513" s="468" t="s">
        <v>18</v>
      </c>
      <c r="G513" s="468" t="s">
        <v>18</v>
      </c>
      <c r="H513" s="468" t="s">
        <v>18</v>
      </c>
      <c r="I513" s="468" t="s">
        <v>18</v>
      </c>
      <c r="J513" s="468">
        <v>81.7</v>
      </c>
      <c r="K513" s="520">
        <v>81.7</v>
      </c>
      <c r="L513" s="449"/>
    </row>
    <row r="514" spans="2:12" x14ac:dyDescent="0.25">
      <c r="B514" s="453" t="s">
        <v>354</v>
      </c>
      <c r="D514" s="1028" t="s">
        <v>18</v>
      </c>
      <c r="E514" s="476" t="s">
        <v>18</v>
      </c>
      <c r="F514" s="476" t="s">
        <v>18</v>
      </c>
      <c r="G514" s="476">
        <v>-29.9</v>
      </c>
      <c r="H514" s="476">
        <v>22.6</v>
      </c>
      <c r="I514" s="476">
        <v>-0.6</v>
      </c>
      <c r="J514" s="479" t="s">
        <v>18</v>
      </c>
      <c r="K514" s="519">
        <v>-7.9</v>
      </c>
      <c r="L514" s="474"/>
    </row>
    <row r="515" spans="2:12" ht="15.75" thickBot="1" x14ac:dyDescent="0.3">
      <c r="B515" s="453" t="s">
        <v>461</v>
      </c>
      <c r="D515" s="973"/>
      <c r="E515" s="468"/>
      <c r="F515" s="468"/>
      <c r="G515" s="468"/>
      <c r="H515" s="468"/>
      <c r="I515" s="468"/>
      <c r="J515" s="480"/>
      <c r="K515" s="520"/>
      <c r="L515" s="474"/>
    </row>
    <row r="516" spans="2:12" ht="15.75" thickBot="1" x14ac:dyDescent="0.3">
      <c r="B516" s="459" t="s">
        <v>76</v>
      </c>
      <c r="D516" s="469" t="s">
        <v>18</v>
      </c>
      <c r="E516" s="469" t="s">
        <v>18</v>
      </c>
      <c r="F516" s="469" t="s">
        <v>18</v>
      </c>
      <c r="G516" s="469">
        <v>-29.9</v>
      </c>
      <c r="H516" s="469">
        <v>22.6</v>
      </c>
      <c r="I516" s="469">
        <v>-0.6</v>
      </c>
      <c r="J516" s="469">
        <v>81.7</v>
      </c>
      <c r="K516" s="522">
        <v>73.8</v>
      </c>
      <c r="L516" s="449"/>
    </row>
    <row r="517" spans="2:12" x14ac:dyDescent="0.25">
      <c r="B517" s="461" t="s">
        <v>398</v>
      </c>
      <c r="D517" s="1028" t="s">
        <v>18</v>
      </c>
      <c r="E517" s="476">
        <v>0.6</v>
      </c>
      <c r="F517" s="476" t="s">
        <v>18</v>
      </c>
      <c r="G517" s="476" t="s">
        <v>18</v>
      </c>
      <c r="H517" s="476" t="s">
        <v>18</v>
      </c>
      <c r="I517" s="476" t="s">
        <v>18</v>
      </c>
      <c r="J517" s="479">
        <v>-0.6</v>
      </c>
      <c r="K517" s="519" t="s">
        <v>18</v>
      </c>
      <c r="L517" s="474"/>
    </row>
    <row r="518" spans="2:12" ht="15.75" thickBot="1" x14ac:dyDescent="0.3">
      <c r="B518" s="461" t="s">
        <v>399</v>
      </c>
      <c r="D518" s="973"/>
      <c r="E518" s="468"/>
      <c r="F518" s="468"/>
      <c r="G518" s="468"/>
      <c r="H518" s="468"/>
      <c r="I518" s="468"/>
      <c r="J518" s="480"/>
      <c r="K518" s="520"/>
      <c r="L518" s="474"/>
    </row>
    <row r="519" spans="2:12" ht="15.75" thickBot="1" x14ac:dyDescent="0.3">
      <c r="B519" s="462" t="s">
        <v>535</v>
      </c>
      <c r="D519" s="466">
        <v>2239.3000000000002</v>
      </c>
      <c r="E519" s="467">
        <v>619.29999999999995</v>
      </c>
      <c r="F519" s="467" t="s">
        <v>18</v>
      </c>
      <c r="G519" s="467">
        <v>-22.1</v>
      </c>
      <c r="H519" s="467">
        <v>20.5</v>
      </c>
      <c r="I519" s="467">
        <v>59.9</v>
      </c>
      <c r="J519" s="467">
        <v>400.3</v>
      </c>
      <c r="K519" s="525">
        <v>3317.2</v>
      </c>
      <c r="L519" s="449"/>
    </row>
    <row r="520" spans="2:12" x14ac:dyDescent="0.25">
      <c r="B520" s="470"/>
      <c r="D520"/>
      <c r="E520"/>
      <c r="F520"/>
      <c r="G520"/>
      <c r="H520"/>
      <c r="I520"/>
      <c r="J520"/>
      <c r="K520"/>
    </row>
    <row r="521" spans="2:12" ht="36" x14ac:dyDescent="0.25">
      <c r="B521" s="470" t="s">
        <v>536</v>
      </c>
      <c r="D521"/>
      <c r="E521"/>
      <c r="F521"/>
      <c r="G521"/>
      <c r="H521"/>
      <c r="I521"/>
      <c r="J521"/>
      <c r="K521"/>
    </row>
    <row r="523" spans="2:12" ht="25.5" x14ac:dyDescent="0.25">
      <c r="B523" s="448" t="s">
        <v>587</v>
      </c>
      <c r="D523"/>
      <c r="E523"/>
      <c r="F523"/>
      <c r="G523"/>
      <c r="H523"/>
      <c r="I523"/>
      <c r="J523"/>
      <c r="K523"/>
    </row>
    <row r="524" spans="2:12" ht="21.6" customHeight="1" thickBot="1" x14ac:dyDescent="0.3">
      <c r="B524" s="1027"/>
      <c r="D524" s="995" t="s">
        <v>42</v>
      </c>
      <c r="E524" s="414" t="s">
        <v>43</v>
      </c>
      <c r="F524" s="996" t="s">
        <v>44</v>
      </c>
      <c r="G524" s="996"/>
      <c r="H524" s="996"/>
      <c r="I524" s="414" t="s">
        <v>517</v>
      </c>
      <c r="J524" s="414" t="s">
        <v>128</v>
      </c>
      <c r="K524" s="414" t="s">
        <v>519</v>
      </c>
    </row>
    <row r="525" spans="2:12" ht="33.6" customHeight="1" x14ac:dyDescent="0.25">
      <c r="B525" s="1027"/>
      <c r="D525" s="995"/>
      <c r="E525" s="414"/>
      <c r="F525" s="432" t="s">
        <v>520</v>
      </c>
      <c r="G525" s="432" t="s">
        <v>521</v>
      </c>
      <c r="H525" s="432" t="s">
        <v>523</v>
      </c>
      <c r="I525" s="414" t="s">
        <v>518</v>
      </c>
      <c r="J525" s="414"/>
      <c r="K525" s="414"/>
    </row>
    <row r="526" spans="2:12" ht="24" x14ac:dyDescent="0.25">
      <c r="B526" s="1027"/>
      <c r="D526" s="995"/>
      <c r="E526" s="414"/>
      <c r="F526" s="414"/>
      <c r="G526" s="414" t="s">
        <v>522</v>
      </c>
      <c r="H526" s="414"/>
      <c r="I526" s="517"/>
      <c r="J526" s="414"/>
      <c r="K526" s="414"/>
    </row>
    <row r="527" spans="2:12" ht="15.75" thickBot="1" x14ac:dyDescent="0.3">
      <c r="B527" s="450" t="s">
        <v>588</v>
      </c>
      <c r="D527" s="451">
        <v>2239.3000000000002</v>
      </c>
      <c r="E527" s="452">
        <v>628.20000000000005</v>
      </c>
      <c r="F527" s="452">
        <v>-12.9</v>
      </c>
      <c r="G527" s="452">
        <v>-32.799999999999997</v>
      </c>
      <c r="H527" s="452">
        <v>1.5</v>
      </c>
      <c r="I527" s="452">
        <v>75.8</v>
      </c>
      <c r="J527" s="452">
        <v>584.4</v>
      </c>
      <c r="K527" s="415" t="s">
        <v>532</v>
      </c>
    </row>
    <row r="528" spans="2:12" ht="12.6" customHeight="1" x14ac:dyDescent="0.25">
      <c r="B528" s="453" t="s">
        <v>527</v>
      </c>
      <c r="D528" s="986" t="s">
        <v>18</v>
      </c>
      <c r="E528" s="456" t="s">
        <v>18</v>
      </c>
      <c r="F528" s="456" t="s">
        <v>18</v>
      </c>
      <c r="G528" s="456" t="s">
        <v>18</v>
      </c>
      <c r="H528" s="456" t="s">
        <v>18</v>
      </c>
      <c r="I528" s="456" t="s">
        <v>18</v>
      </c>
      <c r="J528" s="471">
        <v>2.8</v>
      </c>
      <c r="K528" s="519">
        <v>2.8</v>
      </c>
    </row>
    <row r="529" spans="2:11" ht="12.95" customHeight="1" thickBot="1" x14ac:dyDescent="0.3">
      <c r="B529" s="455" t="s">
        <v>589</v>
      </c>
      <c r="D529" s="979"/>
      <c r="E529" s="458"/>
      <c r="F529" s="458"/>
      <c r="G529" s="458"/>
      <c r="H529" s="458"/>
      <c r="I529" s="458"/>
      <c r="J529" s="473"/>
      <c r="K529" s="520"/>
    </row>
    <row r="530" spans="2:11" ht="15.75" thickBot="1" x14ac:dyDescent="0.3">
      <c r="B530" s="457" t="s">
        <v>590</v>
      </c>
      <c r="D530" s="452" t="s">
        <v>591</v>
      </c>
      <c r="E530" s="452">
        <v>628.20000000000005</v>
      </c>
      <c r="F530" s="452">
        <v>-12.9</v>
      </c>
      <c r="G530" s="452">
        <v>-32.799999999999997</v>
      </c>
      <c r="H530" s="452">
        <v>1.5</v>
      </c>
      <c r="I530" s="452">
        <v>75.8</v>
      </c>
      <c r="J530" s="452">
        <v>587.20000000000005</v>
      </c>
      <c r="K530" s="521" t="s">
        <v>592</v>
      </c>
    </row>
    <row r="531" spans="2:11" ht="15.75" thickBot="1" x14ac:dyDescent="0.3">
      <c r="B531" s="455" t="s">
        <v>176</v>
      </c>
      <c r="D531" s="458" t="s">
        <v>18</v>
      </c>
      <c r="E531" s="458" t="s">
        <v>18</v>
      </c>
      <c r="F531" s="458" t="s">
        <v>18</v>
      </c>
      <c r="G531" s="458" t="s">
        <v>18</v>
      </c>
      <c r="H531" s="458" t="s">
        <v>18</v>
      </c>
      <c r="I531" s="458" t="s">
        <v>18</v>
      </c>
      <c r="J531" s="458">
        <v>53.1</v>
      </c>
      <c r="K531" s="519">
        <v>53.1</v>
      </c>
    </row>
    <row r="532" spans="2:11" x14ac:dyDescent="0.25">
      <c r="B532" s="453" t="s">
        <v>354</v>
      </c>
      <c r="D532" s="986" t="s">
        <v>18</v>
      </c>
      <c r="E532" s="456" t="s">
        <v>18</v>
      </c>
      <c r="F532" s="456" t="s">
        <v>18</v>
      </c>
      <c r="G532" s="456" t="s">
        <v>18</v>
      </c>
      <c r="H532" s="456">
        <v>0.3</v>
      </c>
      <c r="I532" s="456">
        <v>-2.6</v>
      </c>
      <c r="J532" s="471" t="s">
        <v>18</v>
      </c>
      <c r="K532" s="519">
        <v>-2.2999999999999998</v>
      </c>
    </row>
    <row r="533" spans="2:11" ht="15.75" thickBot="1" x14ac:dyDescent="0.3">
      <c r="B533" s="453" t="s">
        <v>355</v>
      </c>
      <c r="D533" s="979"/>
      <c r="E533" s="458"/>
      <c r="F533" s="458"/>
      <c r="G533" s="458"/>
      <c r="H533" s="458"/>
      <c r="I533" s="458"/>
      <c r="J533" s="473"/>
      <c r="K533" s="520"/>
    </row>
    <row r="534" spans="2:11" ht="15.75" thickBot="1" x14ac:dyDescent="0.3">
      <c r="B534" s="459" t="s">
        <v>76</v>
      </c>
      <c r="D534" s="460" t="s">
        <v>18</v>
      </c>
      <c r="E534" s="460" t="s">
        <v>18</v>
      </c>
      <c r="F534" s="460" t="s">
        <v>18</v>
      </c>
      <c r="G534" s="460" t="s">
        <v>18</v>
      </c>
      <c r="H534" s="460">
        <v>0.3</v>
      </c>
      <c r="I534" s="460">
        <v>-2.6</v>
      </c>
      <c r="J534" s="460">
        <v>53.1</v>
      </c>
      <c r="K534" s="522">
        <v>50.8</v>
      </c>
    </row>
    <row r="535" spans="2:11" ht="15.75" thickBot="1" x14ac:dyDescent="0.3">
      <c r="B535" s="450" t="s">
        <v>593</v>
      </c>
      <c r="D535" s="452" t="s">
        <v>591</v>
      </c>
      <c r="E535" s="452">
        <v>628.20000000000005</v>
      </c>
      <c r="F535" s="452">
        <v>-12.9</v>
      </c>
      <c r="G535" s="452">
        <v>-32.799999999999997</v>
      </c>
      <c r="H535" s="452">
        <v>1.8</v>
      </c>
      <c r="I535" s="452">
        <v>73.2</v>
      </c>
      <c r="J535" s="452">
        <v>640.29999999999995</v>
      </c>
      <c r="K535" s="520" t="s">
        <v>594</v>
      </c>
    </row>
    <row r="536" spans="2:11" ht="15.75" thickBot="1" x14ac:dyDescent="0.3">
      <c r="B536" s="465"/>
      <c r="D536" s="400"/>
      <c r="E536" s="400"/>
      <c r="F536" s="400"/>
      <c r="G536" s="400"/>
      <c r="H536" s="400"/>
      <c r="I536" s="400"/>
      <c r="J536" s="400"/>
      <c r="K536" s="523"/>
    </row>
    <row r="537" spans="2:11" ht="15.75" thickBot="1" x14ac:dyDescent="0.3">
      <c r="B537" s="459" t="s">
        <v>595</v>
      </c>
      <c r="D537" s="467" t="s">
        <v>591</v>
      </c>
      <c r="E537" s="467">
        <v>619.29999999999995</v>
      </c>
      <c r="F537" s="467">
        <v>-12.9</v>
      </c>
      <c r="G537" s="467">
        <v>-22.1</v>
      </c>
      <c r="H537" s="467">
        <v>20.5</v>
      </c>
      <c r="I537" s="467">
        <v>59.9</v>
      </c>
      <c r="J537" s="467">
        <v>409.4</v>
      </c>
      <c r="K537" s="520" t="s">
        <v>530</v>
      </c>
    </row>
    <row r="538" spans="2:11" ht="15.75" thickBot="1" x14ac:dyDescent="0.3">
      <c r="B538" s="455" t="s">
        <v>176</v>
      </c>
      <c r="D538" s="468" t="s">
        <v>18</v>
      </c>
      <c r="E538" s="468" t="s">
        <v>18</v>
      </c>
      <c r="F538" s="468" t="s">
        <v>18</v>
      </c>
      <c r="G538" s="468" t="s">
        <v>18</v>
      </c>
      <c r="H538" s="468" t="s">
        <v>18</v>
      </c>
      <c r="I538" s="468" t="s">
        <v>18</v>
      </c>
      <c r="J538" s="468">
        <v>35.6</v>
      </c>
      <c r="K538" s="520">
        <v>35.6</v>
      </c>
    </row>
    <row r="539" spans="2:11" x14ac:dyDescent="0.25">
      <c r="B539" s="453" t="s">
        <v>354</v>
      </c>
      <c r="D539" s="1028" t="s">
        <v>18</v>
      </c>
      <c r="E539" s="476" t="s">
        <v>18</v>
      </c>
      <c r="F539" s="476" t="s">
        <v>18</v>
      </c>
      <c r="G539" s="476" t="s">
        <v>18</v>
      </c>
      <c r="H539" s="476">
        <v>-6.4</v>
      </c>
      <c r="I539" s="476">
        <v>11.7</v>
      </c>
      <c r="J539" s="479" t="s">
        <v>18</v>
      </c>
      <c r="K539" s="519">
        <v>5.3</v>
      </c>
    </row>
    <row r="540" spans="2:11" ht="15.75" thickBot="1" x14ac:dyDescent="0.3">
      <c r="B540" s="453" t="s">
        <v>355</v>
      </c>
      <c r="D540" s="973"/>
      <c r="E540" s="468"/>
      <c r="F540" s="468"/>
      <c r="G540" s="468"/>
      <c r="H540" s="468"/>
      <c r="I540" s="468"/>
      <c r="J540" s="480"/>
      <c r="K540" s="520"/>
    </row>
    <row r="541" spans="2:11" ht="15.75" thickBot="1" x14ac:dyDescent="0.3">
      <c r="B541" s="459" t="s">
        <v>76</v>
      </c>
      <c r="D541" s="469" t="s">
        <v>18</v>
      </c>
      <c r="E541" s="469" t="s">
        <v>18</v>
      </c>
      <c r="F541" s="469" t="s">
        <v>18</v>
      </c>
      <c r="G541" s="469" t="s">
        <v>18</v>
      </c>
      <c r="H541" s="469">
        <v>-6.4</v>
      </c>
      <c r="I541" s="469">
        <v>11.7</v>
      </c>
      <c r="J541" s="469">
        <v>35.6</v>
      </c>
      <c r="K541" s="522">
        <v>40.9</v>
      </c>
    </row>
    <row r="542" spans="2:11" ht="15.75" thickBot="1" x14ac:dyDescent="0.3">
      <c r="B542" s="450" t="s">
        <v>596</v>
      </c>
      <c r="D542" s="535" t="s">
        <v>591</v>
      </c>
      <c r="E542" s="535">
        <v>619.29999999999995</v>
      </c>
      <c r="F542" s="535">
        <v>-12.9</v>
      </c>
      <c r="G542" s="535">
        <v>-22.1</v>
      </c>
      <c r="H542" s="535">
        <v>14.1</v>
      </c>
      <c r="I542" s="535">
        <v>71.599999999999994</v>
      </c>
      <c r="J542" s="535">
        <v>445</v>
      </c>
      <c r="K542" s="521" t="s">
        <v>597</v>
      </c>
    </row>
    <row r="545" spans="2:11" ht="16.5" thickBot="1" x14ac:dyDescent="0.25">
      <c r="B545" s="939"/>
      <c r="C545" s="540"/>
      <c r="D545" s="965" t="s">
        <v>42</v>
      </c>
      <c r="E545" s="965" t="s">
        <v>43</v>
      </c>
      <c r="F545" s="953" t="s">
        <v>44</v>
      </c>
      <c r="G545" s="953"/>
      <c r="H545" s="953"/>
      <c r="I545" s="544" t="s">
        <v>517</v>
      </c>
      <c r="J545" s="965" t="s">
        <v>128</v>
      </c>
      <c r="K545" s="953" t="s">
        <v>519</v>
      </c>
    </row>
    <row r="546" spans="2:11" ht="24" x14ac:dyDescent="0.2">
      <c r="B546" s="939"/>
      <c r="C546" s="540"/>
      <c r="D546" s="965"/>
      <c r="E546" s="965"/>
      <c r="F546" s="1029" t="s">
        <v>602</v>
      </c>
      <c r="G546" s="546" t="s">
        <v>521</v>
      </c>
      <c r="H546" s="1029" t="s">
        <v>523</v>
      </c>
      <c r="I546" s="544" t="s">
        <v>518</v>
      </c>
      <c r="J546" s="965"/>
      <c r="K546" s="953"/>
    </row>
    <row r="547" spans="2:11" ht="24" x14ac:dyDescent="0.2">
      <c r="B547" s="939"/>
      <c r="C547" s="1026"/>
      <c r="D547" s="965"/>
      <c r="E547" s="965"/>
      <c r="F547" s="965"/>
      <c r="G547" s="544" t="s">
        <v>522</v>
      </c>
      <c r="H547" s="965"/>
      <c r="I547" s="545"/>
      <c r="J547" s="965"/>
      <c r="K547" s="953"/>
    </row>
    <row r="548" spans="2:11" ht="13.5" thickBot="1" x14ac:dyDescent="0.25">
      <c r="B548" s="450" t="s">
        <v>588</v>
      </c>
      <c r="C548" s="1026"/>
      <c r="D548" s="451">
        <v>2239.3000000000002</v>
      </c>
      <c r="E548" s="452">
        <v>628.20000000000005</v>
      </c>
      <c r="F548" s="452">
        <v>-12.9</v>
      </c>
      <c r="G548" s="452">
        <v>-32.799999999999997</v>
      </c>
      <c r="H548" s="452">
        <v>1.5</v>
      </c>
      <c r="I548" s="452">
        <v>75.8</v>
      </c>
      <c r="J548" s="452">
        <v>584.4</v>
      </c>
      <c r="K548" s="547" t="s">
        <v>532</v>
      </c>
    </row>
    <row r="549" spans="2:11" ht="16.5" thickBot="1" x14ac:dyDescent="0.25">
      <c r="B549" s="558" t="s">
        <v>609</v>
      </c>
      <c r="C549" s="540"/>
      <c r="D549" s="458" t="s">
        <v>18</v>
      </c>
      <c r="E549" s="458" t="s">
        <v>18</v>
      </c>
      <c r="F549" s="458" t="s">
        <v>18</v>
      </c>
      <c r="G549" s="458" t="s">
        <v>18</v>
      </c>
      <c r="H549" s="458" t="s">
        <v>18</v>
      </c>
      <c r="I549" s="458" t="s">
        <v>18</v>
      </c>
      <c r="J549" s="458">
        <v>2.8</v>
      </c>
      <c r="K549" s="548">
        <v>2.8</v>
      </c>
    </row>
    <row r="550" spans="2:11" ht="16.5" thickBot="1" x14ac:dyDescent="0.25">
      <c r="B550" s="457" t="s">
        <v>590</v>
      </c>
      <c r="C550" s="540"/>
      <c r="D550" s="452" t="s">
        <v>591</v>
      </c>
      <c r="E550" s="452">
        <v>628.20000000000005</v>
      </c>
      <c r="F550" s="452">
        <v>-12.9</v>
      </c>
      <c r="G550" s="452">
        <v>-32.799999999999997</v>
      </c>
      <c r="H550" s="452">
        <v>1.5</v>
      </c>
      <c r="I550" s="452">
        <v>75.8</v>
      </c>
      <c r="J550" s="452">
        <v>587.20000000000005</v>
      </c>
      <c r="K550" s="549" t="s">
        <v>592</v>
      </c>
    </row>
    <row r="551" spans="2:11" ht="13.5" thickBot="1" x14ac:dyDescent="0.25">
      <c r="B551" s="541" t="s">
        <v>176</v>
      </c>
      <c r="C551" s="1026"/>
      <c r="D551" s="550" t="s">
        <v>18</v>
      </c>
      <c r="E551" s="550" t="s">
        <v>18</v>
      </c>
      <c r="F551" s="550" t="s">
        <v>18</v>
      </c>
      <c r="G551" s="550" t="s">
        <v>18</v>
      </c>
      <c r="H551" s="550" t="s">
        <v>18</v>
      </c>
      <c r="I551" s="550" t="s">
        <v>18</v>
      </c>
      <c r="J551" s="550">
        <v>47.9</v>
      </c>
      <c r="K551" s="551">
        <v>47.9</v>
      </c>
    </row>
    <row r="552" spans="2:11" ht="13.5" thickBot="1" x14ac:dyDescent="0.25">
      <c r="B552" s="559" t="s">
        <v>608</v>
      </c>
      <c r="C552" s="1026"/>
      <c r="D552" s="458" t="s">
        <v>18</v>
      </c>
      <c r="E552" s="458" t="s">
        <v>18</v>
      </c>
      <c r="F552" s="458">
        <v>0.7</v>
      </c>
      <c r="G552" s="458">
        <v>-11.3</v>
      </c>
      <c r="H552" s="458">
        <v>7.4</v>
      </c>
      <c r="I552" s="458">
        <v>0.3</v>
      </c>
      <c r="J552" s="458" t="s">
        <v>18</v>
      </c>
      <c r="K552" s="551">
        <v>-2.9</v>
      </c>
    </row>
    <row r="553" spans="2:11" ht="16.5" thickBot="1" x14ac:dyDescent="0.25">
      <c r="B553" s="455" t="s">
        <v>76</v>
      </c>
      <c r="C553" s="540"/>
      <c r="D553" s="458" t="s">
        <v>18</v>
      </c>
      <c r="E553" s="458" t="s">
        <v>18</v>
      </c>
      <c r="F553" s="458">
        <v>0.7</v>
      </c>
      <c r="G553" s="458">
        <v>-11.3</v>
      </c>
      <c r="H553" s="458">
        <v>7.4</v>
      </c>
      <c r="I553" s="458">
        <v>0.3</v>
      </c>
      <c r="J553" s="458">
        <v>47.9</v>
      </c>
      <c r="K553" s="552">
        <v>45</v>
      </c>
    </row>
    <row r="554" spans="2:11" ht="16.5" thickBot="1" x14ac:dyDescent="0.25">
      <c r="B554" s="542" t="s">
        <v>604</v>
      </c>
      <c r="C554" s="540"/>
      <c r="D554" s="553" t="s">
        <v>18</v>
      </c>
      <c r="E554" s="553" t="s">
        <v>18</v>
      </c>
      <c r="F554" s="553" t="s">
        <v>18</v>
      </c>
      <c r="G554" s="553" t="s">
        <v>18</v>
      </c>
      <c r="H554" s="553" t="s">
        <v>18</v>
      </c>
      <c r="I554" s="553" t="s">
        <v>18</v>
      </c>
      <c r="J554" s="553">
        <v>-67.2</v>
      </c>
      <c r="K554" s="548">
        <v>-67.2</v>
      </c>
    </row>
    <row r="555" spans="2:11" ht="16.5" thickBot="1" x14ac:dyDescent="0.25">
      <c r="B555" s="543" t="s">
        <v>357</v>
      </c>
      <c r="C555" s="540"/>
      <c r="D555" s="458" t="s">
        <v>18</v>
      </c>
      <c r="E555" s="458">
        <v>153.19999999999999</v>
      </c>
      <c r="F555" s="458" t="s">
        <v>18</v>
      </c>
      <c r="G555" s="458" t="s">
        <v>18</v>
      </c>
      <c r="H555" s="458" t="s">
        <v>18</v>
      </c>
      <c r="I555" s="458" t="s">
        <v>18</v>
      </c>
      <c r="J555" s="458">
        <v>-153.19999999999999</v>
      </c>
      <c r="K555" s="548" t="s">
        <v>18</v>
      </c>
    </row>
    <row r="556" spans="2:11" ht="16.5" thickBot="1" x14ac:dyDescent="0.25">
      <c r="B556" s="450" t="s">
        <v>605</v>
      </c>
      <c r="C556" s="540"/>
      <c r="D556" s="452" t="s">
        <v>591</v>
      </c>
      <c r="E556" s="452">
        <v>781.4</v>
      </c>
      <c r="F556" s="452">
        <v>-12.2</v>
      </c>
      <c r="G556" s="452">
        <v>-44.1</v>
      </c>
      <c r="H556" s="452">
        <v>8.9</v>
      </c>
      <c r="I556" s="452">
        <v>76.099999999999994</v>
      </c>
      <c r="J556" s="452">
        <v>414.7</v>
      </c>
      <c r="K556" s="554">
        <v>3464.1</v>
      </c>
    </row>
    <row r="557" spans="2:11" ht="16.5" thickBot="1" x14ac:dyDescent="0.25">
      <c r="B557" s="465"/>
      <c r="C557" s="540"/>
      <c r="D557" s="555"/>
      <c r="E557" s="555"/>
      <c r="F557" s="555"/>
      <c r="G557" s="555"/>
      <c r="H557" s="555"/>
      <c r="I557" s="555"/>
      <c r="J557" s="555"/>
      <c r="K557" s="556"/>
    </row>
    <row r="558" spans="2:11" ht="16.5" thickBot="1" x14ac:dyDescent="0.25">
      <c r="B558" s="459" t="s">
        <v>595</v>
      </c>
      <c r="C558" s="540"/>
      <c r="D558" s="467" t="s">
        <v>591</v>
      </c>
      <c r="E558" s="467">
        <v>619.29999999999995</v>
      </c>
      <c r="F558" s="467">
        <v>-12.9</v>
      </c>
      <c r="G558" s="467">
        <v>-22.1</v>
      </c>
      <c r="H558" s="467">
        <v>20.5</v>
      </c>
      <c r="I558" s="467">
        <v>59.9</v>
      </c>
      <c r="J558" s="467">
        <v>409.4</v>
      </c>
      <c r="K558" s="548" t="s">
        <v>530</v>
      </c>
    </row>
    <row r="559" spans="2:11" ht="16.5" thickBot="1" x14ac:dyDescent="0.25">
      <c r="B559" s="541" t="s">
        <v>176</v>
      </c>
      <c r="C559" s="540"/>
      <c r="D559" s="557" t="s">
        <v>18</v>
      </c>
      <c r="E559" s="557" t="s">
        <v>18</v>
      </c>
      <c r="F559" s="557" t="s">
        <v>18</v>
      </c>
      <c r="G559" s="557" t="s">
        <v>18</v>
      </c>
      <c r="H559" s="557" t="s">
        <v>18</v>
      </c>
      <c r="I559" s="557" t="s">
        <v>18</v>
      </c>
      <c r="J559" s="557">
        <v>89.6</v>
      </c>
      <c r="K559" s="548">
        <v>89.6</v>
      </c>
    </row>
    <row r="560" spans="2:11" ht="13.5" thickBot="1" x14ac:dyDescent="0.25">
      <c r="B560" s="559" t="s">
        <v>608</v>
      </c>
      <c r="C560" s="1026"/>
      <c r="D560" s="468" t="s">
        <v>18</v>
      </c>
      <c r="E560" s="468" t="s">
        <v>18</v>
      </c>
      <c r="F560" s="468" t="s">
        <v>18</v>
      </c>
      <c r="G560" s="468">
        <v>-3.2</v>
      </c>
      <c r="H560" s="468">
        <v>-28.3</v>
      </c>
      <c r="I560" s="468">
        <v>20</v>
      </c>
      <c r="J560" s="468" t="s">
        <v>18</v>
      </c>
      <c r="K560" s="549">
        <v>-11.5</v>
      </c>
    </row>
    <row r="561" spans="2:12" ht="13.5" thickBot="1" x14ac:dyDescent="0.25">
      <c r="B561" s="457" t="s">
        <v>76</v>
      </c>
      <c r="C561" s="1026"/>
      <c r="D561" s="468" t="s">
        <v>18</v>
      </c>
      <c r="E561" s="468" t="s">
        <v>18</v>
      </c>
      <c r="F561" s="468" t="s">
        <v>18</v>
      </c>
      <c r="G561" s="468">
        <v>-3.2</v>
      </c>
      <c r="H561" s="468">
        <v>-28.3</v>
      </c>
      <c r="I561" s="468">
        <v>20</v>
      </c>
      <c r="J561" s="468">
        <v>89.6</v>
      </c>
      <c r="K561" s="552">
        <v>78.099999999999994</v>
      </c>
    </row>
    <row r="562" spans="2:12" ht="16.5" thickBot="1" x14ac:dyDescent="0.25">
      <c r="B562" s="543" t="s">
        <v>357</v>
      </c>
      <c r="C562" s="540"/>
      <c r="D562" s="468" t="s">
        <v>18</v>
      </c>
      <c r="E562" s="468">
        <v>8.3000000000000007</v>
      </c>
      <c r="F562" s="468" t="s">
        <v>18</v>
      </c>
      <c r="G562" s="468" t="s">
        <v>18</v>
      </c>
      <c r="H562" s="468" t="s">
        <v>18</v>
      </c>
      <c r="I562" s="468" t="s">
        <v>18</v>
      </c>
      <c r="J562" s="468">
        <v>-8.3000000000000007</v>
      </c>
      <c r="K562" s="548" t="s">
        <v>18</v>
      </c>
    </row>
    <row r="563" spans="2:12" ht="16.5" thickBot="1" x14ac:dyDescent="0.25">
      <c r="B563" s="450" t="s">
        <v>606</v>
      </c>
      <c r="C563" s="540"/>
      <c r="D563" s="535" t="s">
        <v>591</v>
      </c>
      <c r="E563" s="535">
        <v>627.6</v>
      </c>
      <c r="F563" s="535">
        <v>-12.9</v>
      </c>
      <c r="G563" s="535">
        <v>-25.3</v>
      </c>
      <c r="H563" s="535">
        <v>-7.8</v>
      </c>
      <c r="I563" s="535">
        <v>79.900000000000006</v>
      </c>
      <c r="J563" s="535">
        <v>490.7</v>
      </c>
      <c r="K563" s="548" t="s">
        <v>607</v>
      </c>
    </row>
    <row r="564" spans="2:12" ht="15.75" x14ac:dyDescent="0.2">
      <c r="C564" s="540"/>
    </row>
    <row r="565" spans="2:12" ht="36" x14ac:dyDescent="0.25">
      <c r="B565" s="470" t="s">
        <v>612</v>
      </c>
    </row>
    <row r="566" spans="2:12" x14ac:dyDescent="0.25">
      <c r="B566" s="470"/>
    </row>
    <row r="567" spans="2:12" x14ac:dyDescent="0.25">
      <c r="B567" s="470"/>
    </row>
    <row r="568" spans="2:12" ht="45" x14ac:dyDescent="0.25">
      <c r="B568" s="433" t="s">
        <v>722</v>
      </c>
    </row>
    <row r="569" spans="2:12" ht="12.75" customHeight="1" x14ac:dyDescent="0.25">
      <c r="B569" s="939"/>
      <c r="D569" s="965" t="s">
        <v>42</v>
      </c>
      <c r="E569" s="953" t="s">
        <v>43</v>
      </c>
      <c r="F569" s="953" t="s">
        <v>44</v>
      </c>
      <c r="G569" s="953"/>
      <c r="H569" s="953"/>
      <c r="I569" s="953" t="s">
        <v>560</v>
      </c>
      <c r="J569" s="953" t="s">
        <v>128</v>
      </c>
      <c r="K569" s="953" t="s">
        <v>519</v>
      </c>
      <c r="L569" s="449"/>
    </row>
    <row r="570" spans="2:12" ht="15.75" thickBot="1" x14ac:dyDescent="0.3">
      <c r="B570" s="939"/>
      <c r="D570" s="965"/>
      <c r="E570" s="953"/>
      <c r="F570" s="981"/>
      <c r="G570" s="981"/>
      <c r="H570" s="981"/>
      <c r="I570" s="953"/>
      <c r="J570" s="953"/>
      <c r="K570" s="953"/>
      <c r="L570" s="449"/>
    </row>
    <row r="571" spans="2:12" ht="44.25" customHeight="1" x14ac:dyDescent="0.25">
      <c r="B571" s="939"/>
      <c r="D571" s="965"/>
      <c r="E571" s="953"/>
      <c r="F571" s="546" t="s">
        <v>622</v>
      </c>
      <c r="G571" s="969" t="s">
        <v>389</v>
      </c>
      <c r="H571" s="546" t="s">
        <v>523</v>
      </c>
      <c r="I571" s="953"/>
      <c r="J571" s="953"/>
      <c r="K571" s="953"/>
      <c r="L571" s="449"/>
    </row>
    <row r="572" spans="2:12" x14ac:dyDescent="0.25">
      <c r="B572" s="939"/>
      <c r="D572" s="965"/>
      <c r="E572" s="953"/>
      <c r="F572" s="544"/>
      <c r="G572" s="953"/>
      <c r="H572" s="544"/>
      <c r="I572" s="953"/>
      <c r="J572" s="953"/>
      <c r="K572" s="953"/>
      <c r="L572" s="449"/>
    </row>
    <row r="573" spans="2:12" ht="15.75" thickBot="1" x14ac:dyDescent="0.3">
      <c r="B573" s="450" t="s">
        <v>588</v>
      </c>
      <c r="D573" s="572">
        <v>2239.3000000000002</v>
      </c>
      <c r="E573" s="452">
        <v>628.20000000000005</v>
      </c>
      <c r="F573" s="452">
        <v>-12.9</v>
      </c>
      <c r="G573" s="563">
        <v>-32.799999999999997</v>
      </c>
      <c r="H573" s="563">
        <v>1.5</v>
      </c>
      <c r="I573" s="563">
        <v>75.8</v>
      </c>
      <c r="J573" s="452">
        <v>584.4</v>
      </c>
      <c r="K573" s="547" t="s">
        <v>532</v>
      </c>
      <c r="L573" s="449"/>
    </row>
    <row r="574" spans="2:12" ht="12.75" customHeight="1" x14ac:dyDescent="0.25">
      <c r="B574" s="453" t="s">
        <v>527</v>
      </c>
      <c r="D574" s="986" t="s">
        <v>18</v>
      </c>
      <c r="E574" s="456" t="s">
        <v>18</v>
      </c>
      <c r="F574" s="456" t="s">
        <v>18</v>
      </c>
      <c r="G574" s="570" t="s">
        <v>18</v>
      </c>
      <c r="H574" s="570" t="s">
        <v>18</v>
      </c>
      <c r="I574" s="570" t="s">
        <v>18</v>
      </c>
      <c r="J574" s="471">
        <v>2.8</v>
      </c>
      <c r="K574" s="551">
        <v>2.8</v>
      </c>
      <c r="L574" s="569"/>
    </row>
    <row r="575" spans="2:12" ht="13.5" customHeight="1" thickBot="1" x14ac:dyDescent="0.3">
      <c r="B575" s="455" t="s">
        <v>589</v>
      </c>
      <c r="D575" s="979"/>
      <c r="E575" s="458"/>
      <c r="F575" s="458"/>
      <c r="G575" s="571"/>
      <c r="H575" s="571"/>
      <c r="I575" s="571"/>
      <c r="J575" s="473"/>
      <c r="K575" s="548"/>
      <c r="L575" s="569"/>
    </row>
    <row r="576" spans="2:12" ht="15.75" thickBot="1" x14ac:dyDescent="0.3">
      <c r="B576" s="457" t="s">
        <v>590</v>
      </c>
      <c r="D576" s="452" t="s">
        <v>591</v>
      </c>
      <c r="E576" s="452">
        <v>628.20000000000005</v>
      </c>
      <c r="F576" s="452">
        <v>-12.9</v>
      </c>
      <c r="G576" s="563">
        <v>-32.799999999999997</v>
      </c>
      <c r="H576" s="563">
        <v>1.5</v>
      </c>
      <c r="I576" s="563">
        <v>75.8</v>
      </c>
      <c r="J576" s="452">
        <v>587.20000000000005</v>
      </c>
      <c r="K576" s="549" t="s">
        <v>592</v>
      </c>
      <c r="L576" s="449"/>
    </row>
    <row r="577" spans="2:12" ht="15.75" thickBot="1" x14ac:dyDescent="0.3">
      <c r="B577" s="541" t="s">
        <v>176</v>
      </c>
      <c r="D577" s="550" t="s">
        <v>18</v>
      </c>
      <c r="E577" s="550" t="s">
        <v>18</v>
      </c>
      <c r="F577" s="550" t="s">
        <v>18</v>
      </c>
      <c r="G577" s="550" t="s">
        <v>18</v>
      </c>
      <c r="H577" s="550" t="s">
        <v>18</v>
      </c>
      <c r="I577" s="550" t="s">
        <v>18</v>
      </c>
      <c r="J577" s="550">
        <v>98.7</v>
      </c>
      <c r="K577" s="551">
        <v>98.7</v>
      </c>
      <c r="L577" s="449"/>
    </row>
    <row r="578" spans="2:12" x14ac:dyDescent="0.25">
      <c r="B578" s="453" t="s">
        <v>354</v>
      </c>
      <c r="D578" s="1030" t="s">
        <v>18</v>
      </c>
      <c r="E578" s="568" t="s">
        <v>18</v>
      </c>
      <c r="F578" s="568">
        <v>0.7</v>
      </c>
      <c r="G578" s="568">
        <v>-11.6</v>
      </c>
      <c r="H578" s="568">
        <v>-9.5</v>
      </c>
      <c r="I578" s="568">
        <v>7.4</v>
      </c>
      <c r="J578" s="567" t="s">
        <v>18</v>
      </c>
      <c r="K578" s="579">
        <v>-13</v>
      </c>
      <c r="L578" s="474"/>
    </row>
    <row r="579" spans="2:12" ht="15.75" thickBot="1" x14ac:dyDescent="0.3">
      <c r="B579" s="455" t="s">
        <v>355</v>
      </c>
      <c r="D579" s="979"/>
      <c r="E579" s="458"/>
      <c r="F579" s="458"/>
      <c r="G579" s="458"/>
      <c r="H579" s="458"/>
      <c r="I579" s="458"/>
      <c r="J579" s="473"/>
      <c r="K579" s="548"/>
      <c r="L579" s="474"/>
    </row>
    <row r="580" spans="2:12" ht="15.75" thickBot="1" x14ac:dyDescent="0.3">
      <c r="B580" s="455" t="s">
        <v>76</v>
      </c>
      <c r="D580" s="458" t="s">
        <v>18</v>
      </c>
      <c r="E580" s="458" t="s">
        <v>18</v>
      </c>
      <c r="F580" s="458">
        <v>0.7</v>
      </c>
      <c r="G580" s="458">
        <v>-11.6</v>
      </c>
      <c r="H580" s="458">
        <v>-9.5</v>
      </c>
      <c r="I580" s="458">
        <v>7.4</v>
      </c>
      <c r="J580" s="458">
        <v>98.7</v>
      </c>
      <c r="K580" s="552">
        <v>85.7</v>
      </c>
      <c r="L580" s="449"/>
    </row>
    <row r="581" spans="2:12" ht="15.75" thickBot="1" x14ac:dyDescent="0.3">
      <c r="B581" s="542" t="s">
        <v>604</v>
      </c>
      <c r="D581" s="553" t="s">
        <v>18</v>
      </c>
      <c r="E581" s="553" t="s">
        <v>18</v>
      </c>
      <c r="F581" s="553" t="s">
        <v>18</v>
      </c>
      <c r="G581" s="553" t="s">
        <v>18</v>
      </c>
      <c r="H581" s="553" t="s">
        <v>18</v>
      </c>
      <c r="I581" s="553" t="s">
        <v>18</v>
      </c>
      <c r="J581" s="553">
        <v>-67.2</v>
      </c>
      <c r="K581" s="548">
        <v>-67.2</v>
      </c>
      <c r="L581" s="564"/>
    </row>
    <row r="582" spans="2:12" ht="15.75" thickBot="1" x14ac:dyDescent="0.3">
      <c r="B582" s="543" t="s">
        <v>357</v>
      </c>
      <c r="D582" s="458" t="s">
        <v>18</v>
      </c>
      <c r="E582" s="458">
        <v>153.19999999999999</v>
      </c>
      <c r="F582" s="458" t="s">
        <v>18</v>
      </c>
      <c r="G582" s="458" t="s">
        <v>18</v>
      </c>
      <c r="H582" s="458" t="s">
        <v>18</v>
      </c>
      <c r="I582" s="458" t="s">
        <v>18</v>
      </c>
      <c r="J582" s="458">
        <v>-153.19999999999999</v>
      </c>
      <c r="K582" s="548" t="s">
        <v>18</v>
      </c>
      <c r="L582" s="449"/>
    </row>
    <row r="583" spans="2:12" ht="15.75" thickBot="1" x14ac:dyDescent="0.3">
      <c r="B583" s="450" t="s">
        <v>623</v>
      </c>
      <c r="D583" s="452" t="s">
        <v>591</v>
      </c>
      <c r="E583" s="452">
        <v>781.4</v>
      </c>
      <c r="F583" s="452">
        <v>-12.2</v>
      </c>
      <c r="G583" s="452">
        <v>-44.4</v>
      </c>
      <c r="H583" s="575">
        <v>-8</v>
      </c>
      <c r="I583" s="452">
        <v>83.2</v>
      </c>
      <c r="J583" s="452">
        <v>465.5</v>
      </c>
      <c r="K583" s="548" t="s">
        <v>617</v>
      </c>
      <c r="L583" s="449"/>
    </row>
    <row r="584" spans="2:12" ht="15.75" thickBot="1" x14ac:dyDescent="0.3">
      <c r="B584" s="465"/>
      <c r="D584" s="555"/>
      <c r="E584" s="555"/>
      <c r="F584" s="555"/>
      <c r="G584" s="555"/>
      <c r="H584" s="555"/>
      <c r="I584" s="555"/>
      <c r="J584" s="555"/>
      <c r="K584" s="556"/>
      <c r="L584" s="449"/>
    </row>
    <row r="585" spans="2:12" ht="15.75" thickBot="1" x14ac:dyDescent="0.3">
      <c r="B585" s="459" t="s">
        <v>595</v>
      </c>
      <c r="D585" s="467" t="s">
        <v>591</v>
      </c>
      <c r="E585" s="467">
        <v>619.29999999999995</v>
      </c>
      <c r="F585" s="467">
        <v>-12.9</v>
      </c>
      <c r="G585" s="467">
        <v>-22.1</v>
      </c>
      <c r="H585" s="467">
        <v>20.5</v>
      </c>
      <c r="I585" s="467">
        <v>59.9</v>
      </c>
      <c r="J585" s="467">
        <v>409.4</v>
      </c>
      <c r="K585" s="548" t="s">
        <v>530</v>
      </c>
      <c r="L585" s="449"/>
    </row>
    <row r="586" spans="2:12" ht="15.75" thickBot="1" x14ac:dyDescent="0.3">
      <c r="B586" s="541" t="s">
        <v>176</v>
      </c>
      <c r="D586" s="557" t="s">
        <v>18</v>
      </c>
      <c r="E586" s="557" t="s">
        <v>18</v>
      </c>
      <c r="F586" s="557" t="s">
        <v>18</v>
      </c>
      <c r="G586" s="557" t="s">
        <v>18</v>
      </c>
      <c r="H586" s="557" t="s">
        <v>18</v>
      </c>
      <c r="I586" s="557" t="s">
        <v>18</v>
      </c>
      <c r="J586" s="557">
        <v>194.3</v>
      </c>
      <c r="K586" s="548">
        <v>194.3</v>
      </c>
      <c r="L586" s="449"/>
    </row>
    <row r="587" spans="2:12" x14ac:dyDescent="0.25">
      <c r="B587" s="453" t="s">
        <v>354</v>
      </c>
      <c r="D587" s="972" t="s">
        <v>18</v>
      </c>
      <c r="E587" s="566" t="s">
        <v>18</v>
      </c>
      <c r="F587" s="566" t="s">
        <v>18</v>
      </c>
      <c r="G587" s="566">
        <v>-3.2</v>
      </c>
      <c r="H587" s="576">
        <v>-15</v>
      </c>
      <c r="I587" s="566">
        <v>12.9</v>
      </c>
      <c r="J587" s="565" t="s">
        <v>18</v>
      </c>
      <c r="K587" s="551">
        <v>-5.3</v>
      </c>
      <c r="L587" s="474"/>
    </row>
    <row r="588" spans="2:12" ht="15.75" thickBot="1" x14ac:dyDescent="0.3">
      <c r="B588" s="455" t="s">
        <v>355</v>
      </c>
      <c r="D588" s="973"/>
      <c r="E588" s="468"/>
      <c r="F588" s="468"/>
      <c r="G588" s="468"/>
      <c r="H588" s="468"/>
      <c r="I588" s="468"/>
      <c r="J588" s="480"/>
      <c r="K588" s="548"/>
      <c r="L588" s="474"/>
    </row>
    <row r="589" spans="2:12" ht="15.75" thickBot="1" x14ac:dyDescent="0.3">
      <c r="B589" s="457" t="s">
        <v>76</v>
      </c>
      <c r="D589" s="468" t="s">
        <v>18</v>
      </c>
      <c r="E589" s="468" t="s">
        <v>18</v>
      </c>
      <c r="F589" s="468" t="s">
        <v>18</v>
      </c>
      <c r="G589" s="468">
        <v>-3.2</v>
      </c>
      <c r="H589" s="577">
        <v>-15</v>
      </c>
      <c r="I589" s="468">
        <v>12.9</v>
      </c>
      <c r="J589" s="468">
        <v>194.3</v>
      </c>
      <c r="K589" s="578">
        <v>189</v>
      </c>
      <c r="L589" s="449"/>
    </row>
    <row r="590" spans="2:12" ht="15.75" thickBot="1" x14ac:dyDescent="0.3">
      <c r="B590" s="543" t="s">
        <v>357</v>
      </c>
      <c r="D590" s="468" t="s">
        <v>18</v>
      </c>
      <c r="E590" s="468">
        <v>8.9</v>
      </c>
      <c r="F590" s="468" t="s">
        <v>18</v>
      </c>
      <c r="G590" s="468" t="s">
        <v>18</v>
      </c>
      <c r="H590" s="468" t="s">
        <v>18</v>
      </c>
      <c r="I590" s="468" t="s">
        <v>18</v>
      </c>
      <c r="J590" s="468">
        <v>-8.9</v>
      </c>
      <c r="K590" s="548" t="s">
        <v>18</v>
      </c>
      <c r="L590" s="449"/>
    </row>
    <row r="591" spans="2:12" ht="15.75" thickBot="1" x14ac:dyDescent="0.3">
      <c r="B591" s="450" t="s">
        <v>624</v>
      </c>
      <c r="D591" s="535" t="s">
        <v>591</v>
      </c>
      <c r="E591" s="535">
        <v>628.20000000000005</v>
      </c>
      <c r="F591" s="535">
        <v>-12.9</v>
      </c>
      <c r="G591" s="535">
        <v>-25.3</v>
      </c>
      <c r="H591" s="535">
        <v>5.5</v>
      </c>
      <c r="I591" s="535">
        <v>72.8</v>
      </c>
      <c r="J591" s="535">
        <v>594.79999999999995</v>
      </c>
      <c r="K591" s="548" t="s">
        <v>625</v>
      </c>
      <c r="L591" s="449"/>
    </row>
    <row r="594" spans="2:11" ht="45" x14ac:dyDescent="0.25">
      <c r="B594" s="433" t="s">
        <v>723</v>
      </c>
    </row>
    <row r="595" spans="2:11" ht="36" customHeight="1" x14ac:dyDescent="0.25">
      <c r="B595" s="939"/>
      <c r="D595" s="965" t="s">
        <v>42</v>
      </c>
      <c r="E595" s="953" t="s">
        <v>43</v>
      </c>
      <c r="F595" s="953" t="s">
        <v>44</v>
      </c>
      <c r="G595" s="953"/>
      <c r="H595" s="953"/>
      <c r="I595" s="953" t="s">
        <v>560</v>
      </c>
      <c r="J595" s="953" t="s">
        <v>128</v>
      </c>
      <c r="K595" s="953" t="s">
        <v>519</v>
      </c>
    </row>
    <row r="596" spans="2:11" ht="15.75" thickBot="1" x14ac:dyDescent="0.3">
      <c r="B596" s="939"/>
      <c r="D596" s="965"/>
      <c r="E596" s="953"/>
      <c r="F596" s="981"/>
      <c r="G596" s="981"/>
      <c r="H596" s="981"/>
      <c r="I596" s="953"/>
      <c r="J596" s="953"/>
      <c r="K596" s="953"/>
    </row>
    <row r="597" spans="2:11" ht="36" x14ac:dyDescent="0.25">
      <c r="B597" s="939"/>
      <c r="D597" s="965"/>
      <c r="E597" s="953"/>
      <c r="F597" s="546" t="s">
        <v>622</v>
      </c>
      <c r="G597" s="546" t="s">
        <v>521</v>
      </c>
      <c r="H597" s="546" t="s">
        <v>523</v>
      </c>
      <c r="I597" s="953"/>
      <c r="J597" s="953"/>
      <c r="K597" s="953"/>
    </row>
    <row r="598" spans="2:11" ht="24" x14ac:dyDescent="0.25">
      <c r="B598" s="939"/>
      <c r="D598" s="965"/>
      <c r="E598" s="953"/>
      <c r="F598" s="544"/>
      <c r="G598" s="544" t="s">
        <v>522</v>
      </c>
      <c r="H598" s="544"/>
      <c r="I598" s="953"/>
      <c r="J598" s="953"/>
      <c r="K598" s="953"/>
    </row>
    <row r="599" spans="2:11" ht="15.75" thickBot="1" x14ac:dyDescent="0.3">
      <c r="B599" s="450" t="s">
        <v>588</v>
      </c>
      <c r="D599" s="572">
        <v>2239.3000000000002</v>
      </c>
      <c r="E599" s="452">
        <v>628.20000000000005</v>
      </c>
      <c r="F599" s="452">
        <v>-12.9</v>
      </c>
      <c r="G599" s="563">
        <v>-32.799999999999997</v>
      </c>
      <c r="H599" s="563">
        <v>1.5</v>
      </c>
      <c r="I599" s="563">
        <v>75.8</v>
      </c>
      <c r="J599" s="452">
        <v>584.4</v>
      </c>
      <c r="K599" s="586">
        <v>3483.5</v>
      </c>
    </row>
    <row r="600" spans="2:11" ht="15.75" thickBot="1" x14ac:dyDescent="0.3">
      <c r="B600" s="558" t="s">
        <v>609</v>
      </c>
      <c r="D600" s="456" t="s">
        <v>18</v>
      </c>
      <c r="E600" s="456" t="s">
        <v>18</v>
      </c>
      <c r="F600" s="456" t="s">
        <v>18</v>
      </c>
      <c r="G600" s="570" t="s">
        <v>18</v>
      </c>
      <c r="H600" s="570" t="s">
        <v>18</v>
      </c>
      <c r="I600" s="570" t="s">
        <v>18</v>
      </c>
      <c r="J600" s="471">
        <v>2.8</v>
      </c>
      <c r="K600" s="587">
        <v>2.8</v>
      </c>
    </row>
    <row r="601" spans="2:11" ht="15.75" thickBot="1" x14ac:dyDescent="0.3">
      <c r="B601" s="457" t="s">
        <v>590</v>
      </c>
      <c r="D601" s="452" t="s">
        <v>591</v>
      </c>
      <c r="E601" s="452">
        <v>628.20000000000005</v>
      </c>
      <c r="F601" s="452">
        <v>-12.9</v>
      </c>
      <c r="G601" s="563">
        <v>-32.799999999999997</v>
      </c>
      <c r="H601" s="563">
        <v>1.5</v>
      </c>
      <c r="I601" s="563">
        <v>75.8</v>
      </c>
      <c r="J601" s="452">
        <v>587.20000000000005</v>
      </c>
      <c r="K601" s="588">
        <v>3486.3</v>
      </c>
    </row>
    <row r="602" spans="2:11" ht="15.75" thickBot="1" x14ac:dyDescent="0.3">
      <c r="B602" s="541" t="s">
        <v>176</v>
      </c>
      <c r="D602" s="550" t="s">
        <v>18</v>
      </c>
      <c r="E602" s="550" t="s">
        <v>18</v>
      </c>
      <c r="F602" s="550" t="s">
        <v>18</v>
      </c>
      <c r="G602" s="550" t="s">
        <v>18</v>
      </c>
      <c r="H602" s="550" t="s">
        <v>18</v>
      </c>
      <c r="I602" s="550" t="s">
        <v>18</v>
      </c>
      <c r="J602" s="580">
        <v>36</v>
      </c>
      <c r="K602" s="587">
        <v>36</v>
      </c>
    </row>
    <row r="603" spans="2:11" ht="15.75" thickBot="1" x14ac:dyDescent="0.3">
      <c r="B603" s="453" t="s">
        <v>354</v>
      </c>
      <c r="D603" s="568" t="s">
        <v>18</v>
      </c>
      <c r="E603" s="568" t="s">
        <v>18</v>
      </c>
      <c r="F603" s="568">
        <v>0.7</v>
      </c>
      <c r="G603" s="568">
        <v>-42.2</v>
      </c>
      <c r="H603" s="581">
        <v>8</v>
      </c>
      <c r="I603" s="568">
        <v>1.7</v>
      </c>
      <c r="J603" s="567" t="s">
        <v>18</v>
      </c>
      <c r="K603" s="587">
        <v>-31.8</v>
      </c>
    </row>
    <row r="604" spans="2:11" ht="15.75" thickBot="1" x14ac:dyDescent="0.3">
      <c r="B604" s="455" t="s">
        <v>76</v>
      </c>
      <c r="D604" s="458" t="s">
        <v>18</v>
      </c>
      <c r="E604" s="458" t="s">
        <v>18</v>
      </c>
      <c r="F604" s="458">
        <v>0.7</v>
      </c>
      <c r="G604" s="458">
        <v>-42.2</v>
      </c>
      <c r="H604" s="582">
        <v>8</v>
      </c>
      <c r="I604" s="458">
        <v>1.7</v>
      </c>
      <c r="J604" s="582">
        <v>36</v>
      </c>
      <c r="K604" s="589">
        <v>4.2</v>
      </c>
    </row>
    <row r="605" spans="2:11" ht="15.75" thickBot="1" x14ac:dyDescent="0.3">
      <c r="B605" s="542" t="s">
        <v>604</v>
      </c>
      <c r="D605" s="553" t="s">
        <v>18</v>
      </c>
      <c r="E605" s="553" t="s">
        <v>18</v>
      </c>
      <c r="F605" s="553" t="s">
        <v>18</v>
      </c>
      <c r="G605" s="553" t="s">
        <v>18</v>
      </c>
      <c r="H605" s="553" t="s">
        <v>18</v>
      </c>
      <c r="I605" s="553" t="s">
        <v>18</v>
      </c>
      <c r="J605" s="553">
        <v>-67.2</v>
      </c>
      <c r="K605" s="590">
        <v>-67.2</v>
      </c>
    </row>
    <row r="606" spans="2:11" ht="15.75" thickBot="1" x14ac:dyDescent="0.3">
      <c r="B606" s="543" t="s">
        <v>357</v>
      </c>
      <c r="D606" s="458" t="s">
        <v>18</v>
      </c>
      <c r="E606" s="458">
        <v>153.19999999999999</v>
      </c>
      <c r="F606" s="458" t="s">
        <v>18</v>
      </c>
      <c r="G606" s="458" t="s">
        <v>18</v>
      </c>
      <c r="H606" s="458" t="s">
        <v>18</v>
      </c>
      <c r="I606" s="458" t="s">
        <v>18</v>
      </c>
      <c r="J606" s="458">
        <v>-153.19999999999999</v>
      </c>
      <c r="K606" s="590" t="s">
        <v>18</v>
      </c>
    </row>
    <row r="607" spans="2:11" ht="15.75" thickBot="1" x14ac:dyDescent="0.3">
      <c r="B607" s="450" t="s">
        <v>632</v>
      </c>
      <c r="D607" s="452" t="s">
        <v>591</v>
      </c>
      <c r="E607" s="452">
        <v>781.4</v>
      </c>
      <c r="F607" s="452">
        <v>-12.2</v>
      </c>
      <c r="G607" s="575">
        <v>-75</v>
      </c>
      <c r="H607" s="575">
        <v>9.5</v>
      </c>
      <c r="I607" s="452">
        <v>77.5</v>
      </c>
      <c r="J607" s="452">
        <v>402.8</v>
      </c>
      <c r="K607" s="588">
        <v>3423.3</v>
      </c>
    </row>
    <row r="608" spans="2:11" ht="15.75" thickBot="1" x14ac:dyDescent="0.3">
      <c r="B608" s="465"/>
      <c r="D608" s="555"/>
      <c r="E608" s="555"/>
      <c r="F608" s="555"/>
      <c r="G608" s="555"/>
      <c r="H608" s="555"/>
      <c r="I608" s="555"/>
      <c r="J608" s="555"/>
      <c r="K608" s="591"/>
    </row>
    <row r="609" spans="2:11" ht="15.75" thickBot="1" x14ac:dyDescent="0.3">
      <c r="B609" s="459" t="s">
        <v>631</v>
      </c>
      <c r="D609" s="467" t="s">
        <v>591</v>
      </c>
      <c r="E609" s="467">
        <v>619.29999999999995</v>
      </c>
      <c r="F609" s="467"/>
      <c r="G609" s="467">
        <v>-22.1</v>
      </c>
      <c r="H609" s="467">
        <v>20.5</v>
      </c>
      <c r="I609" s="467">
        <v>59.9</v>
      </c>
      <c r="J609" s="467">
        <v>400.3</v>
      </c>
      <c r="K609" s="590">
        <v>3317.2</v>
      </c>
    </row>
    <row r="610" spans="2:11" ht="15.75" thickBot="1" x14ac:dyDescent="0.3">
      <c r="B610" s="558" t="s">
        <v>609</v>
      </c>
      <c r="D610" s="558"/>
      <c r="E610" s="558"/>
      <c r="F610" s="583">
        <v>-12.9</v>
      </c>
      <c r="G610" s="558"/>
      <c r="H610" s="558"/>
      <c r="I610" s="558"/>
      <c r="J610" s="583">
        <v>9.1</v>
      </c>
      <c r="K610" s="590">
        <v>-3.8</v>
      </c>
    </row>
    <row r="611" spans="2:11" ht="15.75" thickBot="1" x14ac:dyDescent="0.3">
      <c r="B611" s="459" t="s">
        <v>630</v>
      </c>
      <c r="D611" s="467" t="s">
        <v>591</v>
      </c>
      <c r="E611" s="467">
        <v>619.29999999999995</v>
      </c>
      <c r="F611" s="467">
        <v>-12.9</v>
      </c>
      <c r="G611" s="467">
        <v>-22.1</v>
      </c>
      <c r="H611" s="467">
        <v>20.5</v>
      </c>
      <c r="I611" s="467">
        <v>59.9</v>
      </c>
      <c r="J611" s="467">
        <v>409.4</v>
      </c>
      <c r="K611" s="590">
        <v>3313.4</v>
      </c>
    </row>
    <row r="612" spans="2:11" ht="15.75" thickBot="1" x14ac:dyDescent="0.3">
      <c r="B612" s="541" t="s">
        <v>176</v>
      </c>
      <c r="D612" s="557" t="s">
        <v>18</v>
      </c>
      <c r="E612" s="557" t="s">
        <v>18</v>
      </c>
      <c r="F612" s="557" t="s">
        <v>18</v>
      </c>
      <c r="G612" s="557" t="s">
        <v>18</v>
      </c>
      <c r="H612" s="557" t="s">
        <v>18</v>
      </c>
      <c r="I612" s="557" t="s">
        <v>18</v>
      </c>
      <c r="J612" s="557">
        <v>183.9</v>
      </c>
      <c r="K612" s="590">
        <v>183.9</v>
      </c>
    </row>
    <row r="613" spans="2:11" x14ac:dyDescent="0.25">
      <c r="B613" s="453" t="s">
        <v>354</v>
      </c>
      <c r="D613" s="972" t="s">
        <v>18</v>
      </c>
      <c r="E613" s="566" t="s">
        <v>18</v>
      </c>
      <c r="F613" s="566" t="s">
        <v>18</v>
      </c>
      <c r="G613" s="566">
        <v>-10.7</v>
      </c>
      <c r="H613" s="576">
        <v>-19</v>
      </c>
      <c r="I613" s="566">
        <v>16.5</v>
      </c>
      <c r="J613" s="565" t="s">
        <v>18</v>
      </c>
      <c r="K613" s="587">
        <v>-13.2</v>
      </c>
    </row>
    <row r="614" spans="2:11" ht="15.75" thickBot="1" x14ac:dyDescent="0.3">
      <c r="B614" s="455" t="s">
        <v>355</v>
      </c>
      <c r="D614" s="973"/>
      <c r="E614" s="468"/>
      <c r="F614" s="468"/>
      <c r="G614" s="468"/>
      <c r="H614" s="468"/>
      <c r="I614" s="468"/>
      <c r="J614" s="480"/>
      <c r="K614" s="590"/>
    </row>
    <row r="615" spans="2:11" ht="15.75" thickBot="1" x14ac:dyDescent="0.3">
      <c r="B615" s="457" t="s">
        <v>76</v>
      </c>
      <c r="D615" s="468" t="s">
        <v>18</v>
      </c>
      <c r="E615" s="468" t="s">
        <v>18</v>
      </c>
      <c r="F615" s="468" t="s">
        <v>18</v>
      </c>
      <c r="G615" s="468">
        <v>-10.7</v>
      </c>
      <c r="H615" s="577">
        <v>-19</v>
      </c>
      <c r="I615" s="468">
        <v>16.5</v>
      </c>
      <c r="J615" s="468">
        <v>183.9</v>
      </c>
      <c r="K615" s="589">
        <v>170.7</v>
      </c>
    </row>
    <row r="616" spans="2:11" ht="15.75" thickBot="1" x14ac:dyDescent="0.3">
      <c r="B616" s="543" t="s">
        <v>357</v>
      </c>
      <c r="D616" s="468" t="s">
        <v>18</v>
      </c>
      <c r="E616" s="468">
        <v>8.9</v>
      </c>
      <c r="F616" s="468" t="s">
        <v>18</v>
      </c>
      <c r="G616" s="468" t="s">
        <v>18</v>
      </c>
      <c r="H616" s="468" t="s">
        <v>18</v>
      </c>
      <c r="I616" s="468">
        <v>-0.6</v>
      </c>
      <c r="J616" s="468">
        <v>-8.9</v>
      </c>
      <c r="K616" s="590">
        <v>-0.6</v>
      </c>
    </row>
    <row r="617" spans="2:11" ht="15.75" thickBot="1" x14ac:dyDescent="0.3">
      <c r="B617" s="450" t="s">
        <v>588</v>
      </c>
      <c r="D617" s="535" t="s">
        <v>591</v>
      </c>
      <c r="E617" s="535">
        <v>628.20000000000005</v>
      </c>
      <c r="F617" s="535">
        <v>-12.9</v>
      </c>
      <c r="G617" s="535">
        <v>-32.799999999999997</v>
      </c>
      <c r="H617" s="535">
        <v>1.5</v>
      </c>
      <c r="I617" s="535">
        <v>75.8</v>
      </c>
      <c r="J617" s="535">
        <v>584.4</v>
      </c>
      <c r="K617" s="590">
        <v>3483.5</v>
      </c>
    </row>
    <row r="620" spans="2:11" ht="45" x14ac:dyDescent="0.25">
      <c r="B620" s="433" t="s">
        <v>724</v>
      </c>
    </row>
    <row r="621" spans="2:11" ht="36" customHeight="1" x14ac:dyDescent="0.25">
      <c r="B621" s="939"/>
      <c r="D621" s="965" t="s">
        <v>42</v>
      </c>
      <c r="E621" s="953" t="s">
        <v>43</v>
      </c>
      <c r="F621" s="953" t="s">
        <v>44</v>
      </c>
      <c r="G621" s="953"/>
      <c r="H621" s="953"/>
      <c r="I621" s="953" t="s">
        <v>560</v>
      </c>
      <c r="J621" s="953" t="s">
        <v>128</v>
      </c>
      <c r="K621" s="953" t="s">
        <v>519</v>
      </c>
    </row>
    <row r="622" spans="2:11" ht="15.75" thickBot="1" x14ac:dyDescent="0.3">
      <c r="B622" s="939"/>
      <c r="D622" s="965"/>
      <c r="E622" s="953"/>
      <c r="F622" s="981"/>
      <c r="G622" s="981"/>
      <c r="H622" s="981"/>
      <c r="I622" s="953"/>
      <c r="J622" s="953"/>
      <c r="K622" s="953"/>
    </row>
    <row r="623" spans="2:11" ht="36" x14ac:dyDescent="0.25">
      <c r="B623" s="939"/>
      <c r="D623" s="965"/>
      <c r="E623" s="953"/>
      <c r="F623" s="546" t="s">
        <v>622</v>
      </c>
      <c r="G623" s="546" t="s">
        <v>521</v>
      </c>
      <c r="H623" s="546" t="s">
        <v>523</v>
      </c>
      <c r="I623" s="953"/>
      <c r="J623" s="953"/>
      <c r="K623" s="953"/>
    </row>
    <row r="624" spans="2:11" ht="24" x14ac:dyDescent="0.25">
      <c r="B624" s="939"/>
      <c r="D624" s="965"/>
      <c r="E624" s="953"/>
      <c r="F624" s="544"/>
      <c r="G624" s="544" t="s">
        <v>522</v>
      </c>
      <c r="H624" s="544"/>
      <c r="I624" s="953"/>
      <c r="J624" s="953"/>
      <c r="K624" s="953"/>
    </row>
    <row r="625" spans="2:11" ht="15.75" thickBot="1" x14ac:dyDescent="0.3">
      <c r="B625" s="450" t="s">
        <v>636</v>
      </c>
      <c r="D625" s="572">
        <v>2239.3000000000002</v>
      </c>
      <c r="E625" s="452">
        <v>781.4</v>
      </c>
      <c r="F625" s="452">
        <v>-12.2</v>
      </c>
      <c r="G625" s="592">
        <v>-75</v>
      </c>
      <c r="H625" s="563">
        <v>9.5</v>
      </c>
      <c r="I625" s="563">
        <v>77.5</v>
      </c>
      <c r="J625" s="452">
        <v>402.8</v>
      </c>
      <c r="K625" s="586">
        <v>3423.3</v>
      </c>
    </row>
    <row r="626" spans="2:11" ht="15.75" thickBot="1" x14ac:dyDescent="0.3">
      <c r="B626" s="541" t="s">
        <v>176</v>
      </c>
      <c r="D626" s="550" t="s">
        <v>18</v>
      </c>
      <c r="E626" s="550" t="s">
        <v>18</v>
      </c>
      <c r="F626" s="550" t="s">
        <v>18</v>
      </c>
      <c r="G626" s="550" t="s">
        <v>18</v>
      </c>
      <c r="H626" s="550" t="s">
        <v>18</v>
      </c>
      <c r="I626" s="550" t="s">
        <v>18</v>
      </c>
      <c r="J626" s="580">
        <v>-114.4</v>
      </c>
      <c r="K626" s="587">
        <v>-144.4</v>
      </c>
    </row>
    <row r="627" spans="2:11" ht="15.75" thickBot="1" x14ac:dyDescent="0.3">
      <c r="B627" s="453" t="s">
        <v>354</v>
      </c>
      <c r="D627" s="568" t="s">
        <v>18</v>
      </c>
      <c r="E627" s="568" t="s">
        <v>18</v>
      </c>
      <c r="F627" s="568"/>
      <c r="G627" s="568"/>
      <c r="H627" s="581">
        <v>-37.1</v>
      </c>
      <c r="I627" s="581">
        <v>-7</v>
      </c>
      <c r="J627" s="567" t="s">
        <v>18</v>
      </c>
      <c r="K627" s="587">
        <v>-44.1</v>
      </c>
    </row>
    <row r="628" spans="2:11" ht="15.75" thickBot="1" x14ac:dyDescent="0.3">
      <c r="B628" s="455" t="s">
        <v>76</v>
      </c>
      <c r="D628" s="458" t="s">
        <v>18</v>
      </c>
      <c r="E628" s="458" t="s">
        <v>18</v>
      </c>
      <c r="F628" s="458"/>
      <c r="G628" s="458"/>
      <c r="H628" s="582">
        <v>-37.1</v>
      </c>
      <c r="I628" s="582">
        <v>-7</v>
      </c>
      <c r="J628" s="582">
        <v>-114.4</v>
      </c>
      <c r="K628" s="589">
        <v>-158.5</v>
      </c>
    </row>
    <row r="629" spans="2:11" ht="15.75" thickBot="1" x14ac:dyDescent="0.3">
      <c r="B629" s="542" t="s">
        <v>604</v>
      </c>
      <c r="D629" s="553" t="s">
        <v>18</v>
      </c>
      <c r="E629" s="553" t="s">
        <v>18</v>
      </c>
      <c r="F629" s="553" t="s">
        <v>18</v>
      </c>
      <c r="G629" s="553" t="s">
        <v>18</v>
      </c>
      <c r="H629" s="553" t="s">
        <v>18</v>
      </c>
      <c r="I629" s="553" t="s">
        <v>18</v>
      </c>
      <c r="J629" s="553"/>
      <c r="K629" s="590"/>
    </row>
    <row r="630" spans="2:11" ht="15.75" thickBot="1" x14ac:dyDescent="0.3">
      <c r="B630" s="450" t="s">
        <v>637</v>
      </c>
      <c r="D630" s="452" t="s">
        <v>591</v>
      </c>
      <c r="E630" s="452">
        <v>781.4</v>
      </c>
      <c r="F630" s="452">
        <v>-12.2</v>
      </c>
      <c r="G630" s="575">
        <v>-75</v>
      </c>
      <c r="H630" s="575">
        <v>-27.6</v>
      </c>
      <c r="I630" s="452">
        <v>70.5</v>
      </c>
      <c r="J630" s="452">
        <v>288.39999999999998</v>
      </c>
      <c r="K630" s="588">
        <v>3264.8</v>
      </c>
    </row>
    <row r="631" spans="2:11" ht="15.75" thickBot="1" x14ac:dyDescent="0.3">
      <c r="B631" s="465"/>
      <c r="D631" s="555"/>
      <c r="E631" s="555"/>
      <c r="F631" s="555"/>
      <c r="G631" s="555"/>
      <c r="H631" s="555"/>
      <c r="I631" s="555"/>
      <c r="J631" s="555"/>
      <c r="K631" s="591"/>
    </row>
    <row r="632" spans="2:11" ht="15.75" thickBot="1" x14ac:dyDescent="0.3">
      <c r="B632" s="459" t="s">
        <v>639</v>
      </c>
      <c r="D632" s="467" t="s">
        <v>591</v>
      </c>
      <c r="E632" s="467">
        <v>628.20000000000005</v>
      </c>
      <c r="F632" s="467"/>
      <c r="G632" s="467">
        <v>-32.799999999999997</v>
      </c>
      <c r="H632" s="467">
        <v>1.5</v>
      </c>
      <c r="I632" s="467">
        <v>75.8</v>
      </c>
      <c r="J632" s="467">
        <v>584.4</v>
      </c>
      <c r="K632" s="590">
        <v>3483.5</v>
      </c>
    </row>
    <row r="633" spans="2:11" ht="15.75" thickBot="1" x14ac:dyDescent="0.3">
      <c r="B633" s="558" t="s">
        <v>609</v>
      </c>
      <c r="D633" s="558"/>
      <c r="E633" s="558"/>
      <c r="F633" s="583">
        <v>-12.9</v>
      </c>
      <c r="G633" s="558"/>
      <c r="H633" s="558"/>
      <c r="I633" s="558"/>
      <c r="J633" s="583">
        <v>2.8</v>
      </c>
      <c r="K633" s="590">
        <v>2.8</v>
      </c>
    </row>
    <row r="634" spans="2:11" ht="15.75" thickBot="1" x14ac:dyDescent="0.3">
      <c r="B634" s="459" t="s">
        <v>638</v>
      </c>
      <c r="D634" s="467" t="s">
        <v>591</v>
      </c>
      <c r="E634" s="535">
        <v>628.20000000000005</v>
      </c>
      <c r="F634" s="467">
        <v>-12.9</v>
      </c>
      <c r="G634" s="467">
        <v>-32.799999999999997</v>
      </c>
      <c r="H634" s="467">
        <v>1.5</v>
      </c>
      <c r="I634" s="467">
        <v>75.8</v>
      </c>
      <c r="J634" s="467">
        <v>587.20000000000005</v>
      </c>
      <c r="K634" s="590">
        <v>3486.3</v>
      </c>
    </row>
    <row r="635" spans="2:11" ht="15.75" thickBot="1" x14ac:dyDescent="0.3">
      <c r="B635" s="541" t="s">
        <v>176</v>
      </c>
      <c r="D635" s="557" t="s">
        <v>18</v>
      </c>
      <c r="E635" s="557" t="s">
        <v>18</v>
      </c>
      <c r="F635" s="557" t="s">
        <v>18</v>
      </c>
      <c r="G635" s="557" t="s">
        <v>18</v>
      </c>
      <c r="H635" s="557" t="s">
        <v>18</v>
      </c>
      <c r="I635" s="557" t="s">
        <v>18</v>
      </c>
      <c r="J635" s="557">
        <v>53.1</v>
      </c>
      <c r="K635" s="590">
        <v>53.1</v>
      </c>
    </row>
    <row r="636" spans="2:11" x14ac:dyDescent="0.25">
      <c r="B636" s="453" t="s">
        <v>354</v>
      </c>
      <c r="D636" s="972" t="s">
        <v>18</v>
      </c>
      <c r="E636" s="566" t="s">
        <v>18</v>
      </c>
      <c r="F636" s="566" t="s">
        <v>18</v>
      </c>
      <c r="G636" s="566"/>
      <c r="H636" s="576">
        <v>0.3</v>
      </c>
      <c r="I636" s="566">
        <v>-2.6</v>
      </c>
      <c r="J636" s="565" t="s">
        <v>18</v>
      </c>
      <c r="K636" s="587">
        <v>-2.2999999999999998</v>
      </c>
    </row>
    <row r="637" spans="2:11" ht="15.75" thickBot="1" x14ac:dyDescent="0.3">
      <c r="B637" s="455" t="s">
        <v>355</v>
      </c>
      <c r="D637" s="973"/>
      <c r="E637" s="468"/>
      <c r="F637" s="468"/>
      <c r="G637" s="468"/>
      <c r="H637" s="468"/>
      <c r="I637" s="468"/>
      <c r="J637" s="480"/>
      <c r="K637" s="590"/>
    </row>
    <row r="638" spans="2:11" ht="15.75" thickBot="1" x14ac:dyDescent="0.3">
      <c r="B638" s="457" t="s">
        <v>76</v>
      </c>
      <c r="D638" s="468" t="s">
        <v>18</v>
      </c>
      <c r="E638" s="468" t="s">
        <v>18</v>
      </c>
      <c r="F638" s="468" t="s">
        <v>18</v>
      </c>
      <c r="G638" s="468"/>
      <c r="H638" s="577">
        <v>0.3</v>
      </c>
      <c r="I638" s="468">
        <v>-2.6</v>
      </c>
      <c r="J638" s="468">
        <v>53.1</v>
      </c>
      <c r="K638" s="589">
        <v>50.8</v>
      </c>
    </row>
    <row r="639" spans="2:11" ht="15.75" thickBot="1" x14ac:dyDescent="0.3">
      <c r="B639" s="450" t="s">
        <v>640</v>
      </c>
      <c r="D639" s="535" t="s">
        <v>591</v>
      </c>
      <c r="E639" s="535">
        <v>628.20000000000005</v>
      </c>
      <c r="F639" s="535">
        <v>-12.9</v>
      </c>
      <c r="G639" s="535">
        <v>-32.799999999999997</v>
      </c>
      <c r="H639" s="535">
        <v>1.8</v>
      </c>
      <c r="I639" s="535">
        <v>73.2</v>
      </c>
      <c r="J639" s="535">
        <v>640.29999999999995</v>
      </c>
      <c r="K639" s="590">
        <v>3537.1</v>
      </c>
    </row>
    <row r="642" spans="2:11" ht="45" x14ac:dyDescent="0.25">
      <c r="B642" s="433" t="s">
        <v>648</v>
      </c>
    </row>
    <row r="643" spans="2:11" x14ac:dyDescent="0.25">
      <c r="B643" s="939"/>
      <c r="D643" s="965" t="s">
        <v>650</v>
      </c>
      <c r="E643" s="953" t="s">
        <v>651</v>
      </c>
      <c r="F643" s="953" t="s">
        <v>44</v>
      </c>
      <c r="G643" s="953"/>
      <c r="H643" s="953"/>
      <c r="I643" s="965" t="s">
        <v>560</v>
      </c>
      <c r="J643" s="965" t="s">
        <v>128</v>
      </c>
      <c r="K643" s="965" t="s">
        <v>519</v>
      </c>
    </row>
    <row r="644" spans="2:11" ht="7.5" customHeight="1" thickBot="1" x14ac:dyDescent="0.3">
      <c r="B644" s="939"/>
      <c r="D644" s="965"/>
      <c r="E644" s="953"/>
      <c r="F644" s="981"/>
      <c r="G644" s="981"/>
      <c r="H644" s="981"/>
      <c r="I644" s="965"/>
      <c r="J644" s="965"/>
      <c r="K644" s="965"/>
    </row>
    <row r="645" spans="2:11" ht="33" customHeight="1" x14ac:dyDescent="0.25">
      <c r="B645" s="939"/>
      <c r="D645" s="965"/>
      <c r="E645" s="953"/>
      <c r="F645" s="1029" t="s">
        <v>520</v>
      </c>
      <c r="G645" s="1029" t="s">
        <v>389</v>
      </c>
      <c r="H645" s="1029" t="s">
        <v>523</v>
      </c>
      <c r="I645" s="965"/>
      <c r="J645" s="965"/>
      <c r="K645" s="965"/>
    </row>
    <row r="646" spans="2:11" x14ac:dyDescent="0.25">
      <c r="B646" s="939"/>
      <c r="D646" s="965"/>
      <c r="E646" s="953"/>
      <c r="F646" s="965"/>
      <c r="G646" s="965"/>
      <c r="H646" s="965"/>
      <c r="I646" s="965"/>
      <c r="J646" s="965"/>
      <c r="K646" s="965"/>
    </row>
    <row r="647" spans="2:11" ht="15.75" thickBot="1" x14ac:dyDescent="0.3">
      <c r="B647" s="450" t="s">
        <v>636</v>
      </c>
      <c r="D647" s="572">
        <v>2239.3000000000002</v>
      </c>
      <c r="E647" s="452">
        <v>781.4</v>
      </c>
      <c r="F647" s="452">
        <v>-12.2</v>
      </c>
      <c r="G647" s="452">
        <v>-75</v>
      </c>
      <c r="H647" s="452">
        <v>9.5</v>
      </c>
      <c r="I647" s="452">
        <v>77.5</v>
      </c>
      <c r="J647" s="452">
        <v>402.8</v>
      </c>
      <c r="K647" s="615">
        <v>3423.3</v>
      </c>
    </row>
    <row r="648" spans="2:11" ht="15.75" thickBot="1" x14ac:dyDescent="0.3">
      <c r="B648" s="541" t="s">
        <v>176</v>
      </c>
      <c r="D648" s="550" t="s">
        <v>18</v>
      </c>
      <c r="E648" s="550" t="s">
        <v>18</v>
      </c>
      <c r="F648" s="550" t="s">
        <v>18</v>
      </c>
      <c r="G648" s="550" t="s">
        <v>18</v>
      </c>
      <c r="H648" s="550" t="s">
        <v>18</v>
      </c>
      <c r="I648" s="550" t="s">
        <v>18</v>
      </c>
      <c r="J648" s="550">
        <v>-191.9</v>
      </c>
      <c r="K648" s="549">
        <v>-191.9</v>
      </c>
    </row>
    <row r="649" spans="2:11" ht="24.75" thickBot="1" x14ac:dyDescent="0.3">
      <c r="B649" s="453" t="s">
        <v>653</v>
      </c>
      <c r="D649" s="458" t="s">
        <v>18</v>
      </c>
      <c r="E649" s="458" t="s">
        <v>18</v>
      </c>
      <c r="F649" s="458">
        <v>-0.7</v>
      </c>
      <c r="G649" s="458">
        <v>-42.2</v>
      </c>
      <c r="H649" s="458">
        <v>-24.3</v>
      </c>
      <c r="I649" s="458">
        <v>-5.8</v>
      </c>
      <c r="J649" s="458" t="s">
        <v>18</v>
      </c>
      <c r="K649" s="579">
        <v>-73</v>
      </c>
    </row>
    <row r="650" spans="2:11" ht="15.75" thickBot="1" x14ac:dyDescent="0.3">
      <c r="B650" s="457" t="s">
        <v>76</v>
      </c>
      <c r="D650" s="458" t="s">
        <v>18</v>
      </c>
      <c r="E650" s="458" t="s">
        <v>18</v>
      </c>
      <c r="F650" s="458">
        <v>-0.7</v>
      </c>
      <c r="G650" s="458">
        <v>-42.2</v>
      </c>
      <c r="H650" s="458">
        <v>-24.3</v>
      </c>
      <c r="I650" s="458">
        <v>-5.8</v>
      </c>
      <c r="J650" s="458">
        <v>-191.9</v>
      </c>
      <c r="K650" s="552">
        <v>-264.89999999999998</v>
      </c>
    </row>
    <row r="651" spans="2:11" ht="15.75" thickBot="1" x14ac:dyDescent="0.3">
      <c r="B651" s="450" t="s">
        <v>649</v>
      </c>
      <c r="D651" s="572">
        <v>2239.3000000000002</v>
      </c>
      <c r="E651" s="452">
        <v>781.4</v>
      </c>
      <c r="F651" s="452">
        <v>-12.9</v>
      </c>
      <c r="G651" s="452">
        <v>-117.2</v>
      </c>
      <c r="H651" s="452">
        <v>-14.8</v>
      </c>
      <c r="I651" s="452">
        <v>71.7</v>
      </c>
      <c r="J651" s="452">
        <v>210.9</v>
      </c>
      <c r="K651" s="548" t="s">
        <v>644</v>
      </c>
    </row>
    <row r="652" spans="2:11" ht="15.75" thickBot="1" x14ac:dyDescent="0.3">
      <c r="B652" s="465"/>
      <c r="D652" s="555"/>
      <c r="E652" s="555"/>
      <c r="F652" s="555"/>
      <c r="G652" s="555"/>
      <c r="H652" s="555"/>
      <c r="I652" s="555"/>
      <c r="J652" s="555"/>
      <c r="K652" s="556"/>
    </row>
    <row r="653" spans="2:11" ht="15.75" thickBot="1" x14ac:dyDescent="0.3">
      <c r="B653" s="459" t="s">
        <v>639</v>
      </c>
      <c r="D653" s="614">
        <v>2239.3000000000002</v>
      </c>
      <c r="E653" s="467">
        <v>628.20000000000005</v>
      </c>
      <c r="F653" s="467">
        <v>-12.9</v>
      </c>
      <c r="G653" s="467">
        <v>-32.799999999999997</v>
      </c>
      <c r="H653" s="467">
        <v>1.5</v>
      </c>
      <c r="I653" s="467">
        <v>75.8</v>
      </c>
      <c r="J653" s="467">
        <v>584.4</v>
      </c>
      <c r="K653" s="548" t="s">
        <v>532</v>
      </c>
    </row>
    <row r="654" spans="2:11" ht="15.75" thickBot="1" x14ac:dyDescent="0.3">
      <c r="B654" s="541" t="s">
        <v>645</v>
      </c>
      <c r="D654" s="557" t="s">
        <v>18</v>
      </c>
      <c r="E654" s="557" t="s">
        <v>18</v>
      </c>
      <c r="F654" s="557" t="s">
        <v>18</v>
      </c>
      <c r="G654" s="557" t="s">
        <v>18</v>
      </c>
      <c r="H654" s="557" t="s">
        <v>18</v>
      </c>
      <c r="I654" s="557" t="s">
        <v>18</v>
      </c>
      <c r="J654" s="557">
        <v>2.8</v>
      </c>
      <c r="K654" s="548">
        <v>2.8</v>
      </c>
    </row>
    <row r="655" spans="2:11" ht="15.75" thickBot="1" x14ac:dyDescent="0.3">
      <c r="B655" s="609" t="s">
        <v>646</v>
      </c>
      <c r="D655" s="610" t="s">
        <v>591</v>
      </c>
      <c r="E655" s="610">
        <v>628.20000000000005</v>
      </c>
      <c r="F655" s="610">
        <v>-12.9</v>
      </c>
      <c r="G655" s="610">
        <v>-32.799999999999997</v>
      </c>
      <c r="H655" s="610">
        <v>1.5</v>
      </c>
      <c r="I655" s="610">
        <v>75.8</v>
      </c>
      <c r="J655" s="610">
        <v>587.20000000000005</v>
      </c>
      <c r="K655" s="548" t="s">
        <v>592</v>
      </c>
    </row>
    <row r="656" spans="2:11" ht="15.75" thickBot="1" x14ac:dyDescent="0.3">
      <c r="B656" s="541" t="s">
        <v>176</v>
      </c>
      <c r="D656" s="557" t="s">
        <v>18</v>
      </c>
      <c r="E656" s="557" t="s">
        <v>18</v>
      </c>
      <c r="F656" s="557" t="s">
        <v>18</v>
      </c>
      <c r="G656" s="557" t="s">
        <v>18</v>
      </c>
      <c r="H656" s="557" t="s">
        <v>18</v>
      </c>
      <c r="I656" s="557" t="s">
        <v>18</v>
      </c>
      <c r="J656" s="557">
        <v>47.9</v>
      </c>
      <c r="K656" s="548">
        <v>47.9</v>
      </c>
    </row>
    <row r="657" spans="2:11" ht="24.75" thickBot="1" x14ac:dyDescent="0.3">
      <c r="B657" s="453" t="s">
        <v>653</v>
      </c>
      <c r="D657" s="468" t="s">
        <v>18</v>
      </c>
      <c r="E657" s="468" t="s">
        <v>18</v>
      </c>
      <c r="F657" s="468">
        <v>0.7</v>
      </c>
      <c r="G657" s="468">
        <v>-11.3</v>
      </c>
      <c r="H657" s="468">
        <v>7.4</v>
      </c>
      <c r="I657" s="468">
        <v>0.3</v>
      </c>
      <c r="J657" s="468" t="s">
        <v>18</v>
      </c>
      <c r="K657" s="549">
        <v>-2.9</v>
      </c>
    </row>
    <row r="658" spans="2:11" ht="15.75" thickBot="1" x14ac:dyDescent="0.3">
      <c r="B658" s="457" t="s">
        <v>76</v>
      </c>
      <c r="D658" s="535" t="s">
        <v>18</v>
      </c>
      <c r="E658" s="535" t="s">
        <v>18</v>
      </c>
      <c r="F658" s="468">
        <v>0.7</v>
      </c>
      <c r="G658" s="468">
        <v>-11.3</v>
      </c>
      <c r="H658" s="468">
        <v>7.4</v>
      </c>
      <c r="I658" s="468">
        <v>0.3</v>
      </c>
      <c r="J658" s="468">
        <v>47.9</v>
      </c>
      <c r="K658" s="578">
        <v>45</v>
      </c>
    </row>
    <row r="659" spans="2:11" ht="15.75" thickBot="1" x14ac:dyDescent="0.3">
      <c r="B659" s="543" t="s">
        <v>604</v>
      </c>
      <c r="D659" s="535"/>
      <c r="E659" s="535"/>
      <c r="F659" s="535"/>
      <c r="G659" s="535"/>
      <c r="H659" s="535"/>
      <c r="I659" s="535"/>
      <c r="J659" s="468">
        <v>-67.2</v>
      </c>
      <c r="K659" s="548">
        <v>-67.2</v>
      </c>
    </row>
    <row r="660" spans="2:11" ht="15.75" thickBot="1" x14ac:dyDescent="0.3">
      <c r="B660" s="608" t="s">
        <v>357</v>
      </c>
      <c r="D660" s="535"/>
      <c r="E660" s="468">
        <v>153.19999999999999</v>
      </c>
      <c r="F660" s="535"/>
      <c r="G660" s="535"/>
      <c r="H660" s="535"/>
      <c r="I660" s="535"/>
      <c r="J660" s="468">
        <v>-153.19999999999999</v>
      </c>
      <c r="K660" s="548" t="s">
        <v>18</v>
      </c>
    </row>
    <row r="661" spans="2:11" ht="15.75" thickBot="1" x14ac:dyDescent="0.3">
      <c r="B661" s="450" t="s">
        <v>647</v>
      </c>
      <c r="D661" s="535" t="s">
        <v>591</v>
      </c>
      <c r="E661" s="535">
        <v>781.4</v>
      </c>
      <c r="F661" s="535">
        <v>-12.2</v>
      </c>
      <c r="G661" s="535">
        <v>-44.1</v>
      </c>
      <c r="H661" s="535">
        <v>8.9</v>
      </c>
      <c r="I661" s="535">
        <v>76.099999999999994</v>
      </c>
      <c r="J661" s="535">
        <v>414.7</v>
      </c>
      <c r="K661" s="548" t="s">
        <v>652</v>
      </c>
    </row>
    <row r="664" spans="2:11" ht="45" x14ac:dyDescent="0.25">
      <c r="B664" s="433" t="s">
        <v>725</v>
      </c>
    </row>
    <row r="665" spans="2:11" ht="15" customHeight="1" x14ac:dyDescent="0.25">
      <c r="B665" s="939"/>
      <c r="D665" s="965" t="s">
        <v>650</v>
      </c>
      <c r="E665" s="953" t="s">
        <v>651</v>
      </c>
      <c r="F665" s="953" t="s">
        <v>44</v>
      </c>
      <c r="G665" s="953"/>
      <c r="H665" s="953"/>
      <c r="I665" s="965" t="s">
        <v>560</v>
      </c>
      <c r="J665" s="965" t="s">
        <v>128</v>
      </c>
      <c r="K665" s="965" t="s">
        <v>519</v>
      </c>
    </row>
    <row r="666" spans="2:11" ht="15.75" thickBot="1" x14ac:dyDescent="0.3">
      <c r="B666" s="939"/>
      <c r="D666" s="965"/>
      <c r="E666" s="953"/>
      <c r="F666" s="981"/>
      <c r="G666" s="981"/>
      <c r="H666" s="981"/>
      <c r="I666" s="965"/>
      <c r="J666" s="965"/>
      <c r="K666" s="965"/>
    </row>
    <row r="667" spans="2:11" ht="19.5" customHeight="1" x14ac:dyDescent="0.25">
      <c r="B667" s="939"/>
      <c r="D667" s="965"/>
      <c r="E667" s="953"/>
      <c r="F667" s="1029" t="s">
        <v>520</v>
      </c>
      <c r="G667" s="1029" t="s">
        <v>389</v>
      </c>
      <c r="H667" s="1029" t="s">
        <v>523</v>
      </c>
      <c r="I667" s="965"/>
      <c r="J667" s="965"/>
      <c r="K667" s="965"/>
    </row>
    <row r="668" spans="2:11" ht="30.75" customHeight="1" thickBot="1" x14ac:dyDescent="0.3">
      <c r="B668" s="939"/>
      <c r="D668" s="965"/>
      <c r="E668" s="953"/>
      <c r="F668" s="965"/>
      <c r="G668" s="965"/>
      <c r="H668" s="965"/>
      <c r="I668" s="965"/>
      <c r="J668" s="965"/>
      <c r="K668" s="965"/>
    </row>
    <row r="669" spans="2:11" ht="15.75" thickBot="1" x14ac:dyDescent="0.3">
      <c r="B669" s="450" t="s">
        <v>636</v>
      </c>
      <c r="D669" s="451">
        <v>2239.3000000000002</v>
      </c>
      <c r="E669" s="452">
        <v>781.4</v>
      </c>
      <c r="F669" s="452">
        <v>-12.2</v>
      </c>
      <c r="G669" s="452">
        <v>-75</v>
      </c>
      <c r="H669" s="452">
        <v>9.5</v>
      </c>
      <c r="I669" s="452">
        <v>77.5</v>
      </c>
      <c r="J669" s="616">
        <v>402.8</v>
      </c>
      <c r="K669" s="617">
        <v>3423.3</v>
      </c>
    </row>
    <row r="670" spans="2:11" ht="15.75" thickBot="1" x14ac:dyDescent="0.3">
      <c r="B670" s="541" t="s">
        <v>176</v>
      </c>
      <c r="D670" s="550" t="s">
        <v>18</v>
      </c>
      <c r="E670" s="550" t="s">
        <v>18</v>
      </c>
      <c r="F670" s="550" t="s">
        <v>18</v>
      </c>
      <c r="G670" s="550" t="s">
        <v>18</v>
      </c>
      <c r="H670" s="550" t="s">
        <v>18</v>
      </c>
      <c r="I670" s="550" t="s">
        <v>18</v>
      </c>
      <c r="J670" s="550">
        <v>-176.3</v>
      </c>
      <c r="K670" s="549">
        <v>-176.3</v>
      </c>
    </row>
    <row r="671" spans="2:11" ht="24.75" thickBot="1" x14ac:dyDescent="0.3">
      <c r="B671" s="453" t="s">
        <v>653</v>
      </c>
      <c r="D671" s="458" t="s">
        <v>18</v>
      </c>
      <c r="E671" s="458" t="s">
        <v>18</v>
      </c>
      <c r="F671" s="458">
        <v>-0.7</v>
      </c>
      <c r="G671" s="458">
        <v>-42.2</v>
      </c>
      <c r="H671" s="458">
        <v>-35.299999999999997</v>
      </c>
      <c r="I671" s="458">
        <v>-6.4</v>
      </c>
      <c r="J671" s="458" t="s">
        <v>18</v>
      </c>
      <c r="K671" s="551">
        <v>-84.6</v>
      </c>
    </row>
    <row r="672" spans="2:11" ht="15.75" thickBot="1" x14ac:dyDescent="0.3">
      <c r="B672" s="457" t="s">
        <v>76</v>
      </c>
      <c r="D672" s="458" t="s">
        <v>18</v>
      </c>
      <c r="E672" s="458" t="s">
        <v>18</v>
      </c>
      <c r="F672" s="458">
        <v>-0.7</v>
      </c>
      <c r="G672" s="458">
        <v>-42.2</v>
      </c>
      <c r="H672" s="458">
        <v>-35.299999999999997</v>
      </c>
      <c r="I672" s="458">
        <v>-6.4</v>
      </c>
      <c r="J672" s="458">
        <v>-176.3</v>
      </c>
      <c r="K672" s="552">
        <v>-260.89999999999998</v>
      </c>
    </row>
    <row r="673" spans="2:11" ht="15.75" thickBot="1" x14ac:dyDescent="0.3">
      <c r="B673" s="608" t="s">
        <v>357</v>
      </c>
      <c r="D673" s="458"/>
      <c r="E673" s="458">
        <v>1</v>
      </c>
      <c r="F673" s="458" t="s">
        <v>18</v>
      </c>
      <c r="G673" s="458" t="s">
        <v>18</v>
      </c>
      <c r="H673" s="458" t="s">
        <v>18</v>
      </c>
      <c r="I673" s="458" t="s">
        <v>18</v>
      </c>
      <c r="J673" s="458">
        <v>-1</v>
      </c>
      <c r="K673" s="548" t="s">
        <v>18</v>
      </c>
    </row>
    <row r="674" spans="2:11" ht="15.75" thickBot="1" x14ac:dyDescent="0.3">
      <c r="B674" s="450" t="s">
        <v>677</v>
      </c>
      <c r="D674" s="451">
        <v>2239.3000000000002</v>
      </c>
      <c r="E674" s="452">
        <v>782.4</v>
      </c>
      <c r="F674" s="452">
        <v>-12.9</v>
      </c>
      <c r="G674" s="452">
        <v>-117.2</v>
      </c>
      <c r="H674" s="452">
        <v>-25.8</v>
      </c>
      <c r="I674" s="452">
        <v>71.099999999999994</v>
      </c>
      <c r="J674" s="452">
        <v>225.5</v>
      </c>
      <c r="K674" s="548" t="s">
        <v>670</v>
      </c>
    </row>
    <row r="675" spans="2:11" ht="15.75" thickBot="1" x14ac:dyDescent="0.3">
      <c r="B675" s="465"/>
      <c r="D675" s="555"/>
      <c r="E675" s="555"/>
      <c r="F675" s="555"/>
      <c r="G675" s="555"/>
      <c r="H675" s="555"/>
      <c r="I675" s="555"/>
      <c r="J675" s="555"/>
      <c r="K675" s="556"/>
    </row>
    <row r="676" spans="2:11" ht="15.75" thickBot="1" x14ac:dyDescent="0.3">
      <c r="B676" s="459" t="s">
        <v>639</v>
      </c>
      <c r="D676" s="466">
        <v>2239.3000000000002</v>
      </c>
      <c r="E676" s="467">
        <v>628.20000000000005</v>
      </c>
      <c r="F676" s="467">
        <v>-12.9</v>
      </c>
      <c r="G676" s="467">
        <v>-32.799999999999997</v>
      </c>
      <c r="H676" s="467">
        <v>1.5</v>
      </c>
      <c r="I676" s="467">
        <v>75.8</v>
      </c>
      <c r="J676" s="467">
        <v>584.4</v>
      </c>
      <c r="K676" s="548" t="s">
        <v>532</v>
      </c>
    </row>
    <row r="677" spans="2:11" ht="15.75" thickBot="1" x14ac:dyDescent="0.3">
      <c r="B677" s="541" t="s">
        <v>645</v>
      </c>
      <c r="D677" s="557" t="s">
        <v>18</v>
      </c>
      <c r="E677" s="557" t="s">
        <v>18</v>
      </c>
      <c r="F677" s="557" t="s">
        <v>18</v>
      </c>
      <c r="G677" s="557" t="s">
        <v>18</v>
      </c>
      <c r="H677" s="557" t="s">
        <v>18</v>
      </c>
      <c r="I677" s="557" t="s">
        <v>18</v>
      </c>
      <c r="J677" s="557">
        <v>2.8</v>
      </c>
      <c r="K677" s="548">
        <v>2.8</v>
      </c>
    </row>
    <row r="678" spans="2:11" ht="15.75" thickBot="1" x14ac:dyDescent="0.3">
      <c r="B678" s="609" t="s">
        <v>646</v>
      </c>
      <c r="D678" s="610" t="s">
        <v>591</v>
      </c>
      <c r="E678" s="610">
        <v>628.20000000000005</v>
      </c>
      <c r="F678" s="610">
        <v>-12.9</v>
      </c>
      <c r="G678" s="610">
        <v>-32.799999999999997</v>
      </c>
      <c r="H678" s="610">
        <v>1.5</v>
      </c>
      <c r="I678" s="610">
        <v>75.8</v>
      </c>
      <c r="J678" s="610">
        <v>587.20000000000005</v>
      </c>
      <c r="K678" s="548" t="s">
        <v>592</v>
      </c>
    </row>
    <row r="679" spans="2:11" ht="15.75" thickBot="1" x14ac:dyDescent="0.3">
      <c r="B679" s="541" t="s">
        <v>176</v>
      </c>
      <c r="D679" s="557" t="s">
        <v>18</v>
      </c>
      <c r="E679" s="557" t="s">
        <v>18</v>
      </c>
      <c r="F679" s="557" t="s">
        <v>18</v>
      </c>
      <c r="G679" s="557" t="s">
        <v>18</v>
      </c>
      <c r="H679" s="557" t="s">
        <v>18</v>
      </c>
      <c r="I679" s="557" t="s">
        <v>18</v>
      </c>
      <c r="J679" s="557">
        <v>98.7</v>
      </c>
      <c r="K679" s="548">
        <v>98.7</v>
      </c>
    </row>
    <row r="680" spans="2:11" ht="24.75" thickBot="1" x14ac:dyDescent="0.3">
      <c r="B680" s="453" t="s">
        <v>653</v>
      </c>
      <c r="D680" s="468" t="s">
        <v>18</v>
      </c>
      <c r="E680" s="468" t="s">
        <v>18</v>
      </c>
      <c r="F680" s="468">
        <v>0.7</v>
      </c>
      <c r="G680" s="468">
        <v>-11.6</v>
      </c>
      <c r="H680" s="468">
        <v>-9.5</v>
      </c>
      <c r="I680" s="468">
        <v>7.4</v>
      </c>
      <c r="J680" s="468" t="s">
        <v>18</v>
      </c>
      <c r="K680" s="549">
        <v>-13</v>
      </c>
    </row>
    <row r="681" spans="2:11" ht="15.75" thickBot="1" x14ac:dyDescent="0.3">
      <c r="B681" s="457" t="s">
        <v>76</v>
      </c>
      <c r="D681" s="468" t="s">
        <v>18</v>
      </c>
      <c r="E681" s="468" t="s">
        <v>18</v>
      </c>
      <c r="F681" s="468">
        <v>0.7</v>
      </c>
      <c r="G681" s="468">
        <v>-11.6</v>
      </c>
      <c r="H681" s="468">
        <v>-9.5</v>
      </c>
      <c r="I681" s="468">
        <v>7.4</v>
      </c>
      <c r="J681" s="468">
        <v>98.7</v>
      </c>
      <c r="K681" s="552">
        <v>85.7</v>
      </c>
    </row>
    <row r="682" spans="2:11" ht="15.75" thickBot="1" x14ac:dyDescent="0.3">
      <c r="B682" s="543" t="s">
        <v>604</v>
      </c>
      <c r="D682" s="468" t="s">
        <v>18</v>
      </c>
      <c r="E682" s="468" t="s">
        <v>18</v>
      </c>
      <c r="F682" s="468" t="s">
        <v>18</v>
      </c>
      <c r="G682" s="468" t="s">
        <v>18</v>
      </c>
      <c r="H682" s="468" t="s">
        <v>18</v>
      </c>
      <c r="I682" s="468" t="s">
        <v>18</v>
      </c>
      <c r="J682" s="468">
        <v>-67.2</v>
      </c>
      <c r="K682" s="548">
        <v>-67.2</v>
      </c>
    </row>
    <row r="683" spans="2:11" ht="15.75" thickBot="1" x14ac:dyDescent="0.3">
      <c r="B683" s="608" t="s">
        <v>357</v>
      </c>
      <c r="D683" s="468" t="s">
        <v>18</v>
      </c>
      <c r="E683" s="468">
        <v>153.19999999999999</v>
      </c>
      <c r="F683" s="468" t="s">
        <v>18</v>
      </c>
      <c r="G683" s="468" t="s">
        <v>18</v>
      </c>
      <c r="H683" s="468" t="s">
        <v>18</v>
      </c>
      <c r="I683" s="468" t="s">
        <v>18</v>
      </c>
      <c r="J683" s="468">
        <v>-153.19999999999999</v>
      </c>
      <c r="K683" s="548" t="s">
        <v>18</v>
      </c>
    </row>
    <row r="684" spans="2:11" ht="15.75" thickBot="1" x14ac:dyDescent="0.3">
      <c r="B684" s="450" t="s">
        <v>678</v>
      </c>
      <c r="D684" s="535" t="s">
        <v>591</v>
      </c>
      <c r="E684" s="535">
        <v>781.4</v>
      </c>
      <c r="F684" s="535">
        <v>-12.2</v>
      </c>
      <c r="G684" s="535">
        <v>-44.4</v>
      </c>
      <c r="H684" s="535">
        <v>-8</v>
      </c>
      <c r="I684" s="535">
        <v>83.2</v>
      </c>
      <c r="J684" s="535">
        <v>465.5</v>
      </c>
      <c r="K684" s="548" t="s">
        <v>617</v>
      </c>
    </row>
    <row r="688" spans="2:11" ht="45" x14ac:dyDescent="0.25">
      <c r="B688" s="433" t="s">
        <v>726</v>
      </c>
    </row>
    <row r="690" spans="2:11" ht="12.75" customHeight="1" x14ac:dyDescent="0.25">
      <c r="B690" s="939"/>
      <c r="D690" s="965" t="s">
        <v>42</v>
      </c>
      <c r="E690" s="965" t="s">
        <v>43</v>
      </c>
      <c r="F690" s="965" t="s">
        <v>44</v>
      </c>
      <c r="G690" s="618"/>
      <c r="H690" s="618"/>
      <c r="I690" s="544" t="s">
        <v>517</v>
      </c>
      <c r="J690" s="953" t="s">
        <v>128</v>
      </c>
      <c r="K690" s="953" t="s">
        <v>519</v>
      </c>
    </row>
    <row r="691" spans="2:11" ht="24.75" thickBot="1" x14ac:dyDescent="0.3">
      <c r="B691" s="939"/>
      <c r="D691" s="965"/>
      <c r="E691" s="965"/>
      <c r="F691" s="966"/>
      <c r="G691" s="619"/>
      <c r="H691" s="619"/>
      <c r="I691" s="544" t="s">
        <v>518</v>
      </c>
      <c r="J691" s="953"/>
      <c r="K691" s="953"/>
    </row>
    <row r="692" spans="2:11" ht="33" customHeight="1" x14ac:dyDescent="0.25">
      <c r="B692" s="939"/>
      <c r="D692" s="965"/>
      <c r="E692" s="965"/>
      <c r="F692" s="546" t="s">
        <v>520</v>
      </c>
      <c r="G692" s="544" t="s">
        <v>521</v>
      </c>
      <c r="H692" s="546" t="s">
        <v>523</v>
      </c>
      <c r="I692" s="545"/>
      <c r="J692" s="953"/>
      <c r="K692" s="953"/>
    </row>
    <row r="693" spans="2:11" ht="15" customHeight="1" x14ac:dyDescent="0.25">
      <c r="B693" s="939"/>
      <c r="D693" s="965"/>
      <c r="E693" s="965"/>
      <c r="F693" s="544"/>
      <c r="G693" s="544" t="s">
        <v>522</v>
      </c>
      <c r="H693" s="544"/>
      <c r="I693" s="545"/>
      <c r="J693" s="953"/>
      <c r="K693" s="953"/>
    </row>
    <row r="694" spans="2:11" ht="15.75" thickBot="1" x14ac:dyDescent="0.3">
      <c r="B694" s="450" t="s">
        <v>704</v>
      </c>
      <c r="D694" s="451">
        <v>2239.3000000000002</v>
      </c>
      <c r="E694" s="452">
        <v>781.4</v>
      </c>
      <c r="F694" s="452">
        <v>-12.2</v>
      </c>
      <c r="G694" s="452">
        <v>-75</v>
      </c>
      <c r="H694" s="452">
        <v>9.5</v>
      </c>
      <c r="I694" s="452">
        <v>77.5</v>
      </c>
      <c r="J694" s="452">
        <v>402.8</v>
      </c>
      <c r="K694" s="627">
        <v>3423.3</v>
      </c>
    </row>
    <row r="695" spans="2:11" ht="15.75" thickBot="1" x14ac:dyDescent="0.3">
      <c r="B695" s="628" t="s">
        <v>73</v>
      </c>
      <c r="D695" s="553" t="s">
        <v>18</v>
      </c>
      <c r="E695" s="553" t="s">
        <v>18</v>
      </c>
      <c r="F695" s="553" t="s">
        <v>18</v>
      </c>
      <c r="G695" s="553" t="s">
        <v>18</v>
      </c>
      <c r="H695" s="553" t="s">
        <v>18</v>
      </c>
      <c r="I695" s="553" t="s">
        <v>18</v>
      </c>
      <c r="J695" s="553">
        <v>-224.3</v>
      </c>
      <c r="K695" s="629">
        <v>-224.3</v>
      </c>
    </row>
    <row r="696" spans="2:11" x14ac:dyDescent="0.25">
      <c r="B696" s="453" t="s">
        <v>354</v>
      </c>
      <c r="D696" s="978" t="s">
        <v>18</v>
      </c>
      <c r="E696" s="639" t="s">
        <v>18</v>
      </c>
      <c r="F696" s="639">
        <v>-0.7</v>
      </c>
      <c r="G696" s="639">
        <v>-40.700000000000003</v>
      </c>
      <c r="H696" s="639">
        <v>-41.1</v>
      </c>
      <c r="I696" s="639">
        <v>27.3</v>
      </c>
      <c r="J696" s="638" t="s">
        <v>18</v>
      </c>
      <c r="K696" s="635">
        <v>-55.2</v>
      </c>
    </row>
    <row r="697" spans="2:11" ht="15.75" thickBot="1" x14ac:dyDescent="0.3">
      <c r="B697" s="455" t="s">
        <v>461</v>
      </c>
      <c r="D697" s="979"/>
      <c r="E697" s="458"/>
      <c r="F697" s="458"/>
      <c r="G697" s="458"/>
      <c r="H697" s="458"/>
      <c r="I697" s="458"/>
      <c r="J697" s="473"/>
      <c r="K697" s="629"/>
    </row>
    <row r="698" spans="2:11" ht="15.75" thickBot="1" x14ac:dyDescent="0.3">
      <c r="B698" s="457" t="s">
        <v>76</v>
      </c>
      <c r="D698" s="458" t="s">
        <v>18</v>
      </c>
      <c r="E698" s="458" t="s">
        <v>18</v>
      </c>
      <c r="F698" s="458">
        <v>-0.7</v>
      </c>
      <c r="G698" s="458">
        <v>-40.700000000000003</v>
      </c>
      <c r="H698" s="458">
        <v>-41.1</v>
      </c>
      <c r="I698" s="458">
        <v>27.3</v>
      </c>
      <c r="J698" s="458">
        <v>-224.3</v>
      </c>
      <c r="K698" s="629">
        <v>-279.5</v>
      </c>
    </row>
    <row r="699" spans="2:11" ht="12.75" customHeight="1" x14ac:dyDescent="0.25">
      <c r="B699" s="461" t="s">
        <v>398</v>
      </c>
      <c r="D699" s="986" t="s">
        <v>18</v>
      </c>
      <c r="E699" s="456">
        <v>1</v>
      </c>
      <c r="F699" s="456" t="s">
        <v>18</v>
      </c>
      <c r="G699" s="456" t="s">
        <v>18</v>
      </c>
      <c r="H699" s="456" t="s">
        <v>18</v>
      </c>
      <c r="I699" s="456" t="s">
        <v>18</v>
      </c>
      <c r="J699" s="471">
        <v>-1</v>
      </c>
      <c r="K699" s="635" t="s">
        <v>18</v>
      </c>
    </row>
    <row r="700" spans="2:11" ht="13.5" customHeight="1" thickBot="1" x14ac:dyDescent="0.3">
      <c r="B700" s="543" t="s">
        <v>399</v>
      </c>
      <c r="D700" s="979"/>
      <c r="E700" s="458"/>
      <c r="F700" s="458"/>
      <c r="G700" s="458"/>
      <c r="H700" s="458"/>
      <c r="I700" s="458"/>
      <c r="J700" s="473"/>
      <c r="K700" s="629"/>
    </row>
    <row r="701" spans="2:11" ht="15.75" thickBot="1" x14ac:dyDescent="0.3">
      <c r="B701" s="450" t="s">
        <v>705</v>
      </c>
      <c r="D701" s="452" t="s">
        <v>591</v>
      </c>
      <c r="E701" s="452">
        <v>782.4</v>
      </c>
      <c r="F701" s="452">
        <v>-12.9</v>
      </c>
      <c r="G701" s="452">
        <v>-115.7</v>
      </c>
      <c r="H701" s="452">
        <v>-31.6</v>
      </c>
      <c r="I701" s="452">
        <v>104.8</v>
      </c>
      <c r="J701" s="452">
        <v>177.5</v>
      </c>
      <c r="K701" s="629" t="s">
        <v>689</v>
      </c>
    </row>
    <row r="702" spans="2:11" ht="15.75" thickBot="1" x14ac:dyDescent="0.3">
      <c r="B702" s="465"/>
      <c r="D702" s="555"/>
      <c r="E702" s="555"/>
      <c r="F702" s="555"/>
      <c r="G702" s="555"/>
      <c r="H702" s="555"/>
      <c r="I702" s="555"/>
      <c r="J702" s="555"/>
      <c r="K702" s="630"/>
    </row>
    <row r="703" spans="2:11" ht="15.75" thickBot="1" x14ac:dyDescent="0.3">
      <c r="B703" s="459" t="s">
        <v>706</v>
      </c>
      <c r="D703" s="466">
        <v>2239.3000000000002</v>
      </c>
      <c r="E703" s="467">
        <v>628.20000000000005</v>
      </c>
      <c r="F703" s="467">
        <v>-12.9</v>
      </c>
      <c r="G703" s="467">
        <v>-32.799999999999997</v>
      </c>
      <c r="H703" s="467">
        <v>1.5</v>
      </c>
      <c r="I703" s="467">
        <v>75.8</v>
      </c>
      <c r="J703" s="467">
        <v>584.4</v>
      </c>
      <c r="K703" s="627">
        <v>3483.5</v>
      </c>
    </row>
    <row r="704" spans="2:11" ht="15.75" thickBot="1" x14ac:dyDescent="0.3">
      <c r="B704" s="455" t="s">
        <v>645</v>
      </c>
      <c r="D704" s="631" t="s">
        <v>707</v>
      </c>
      <c r="E704" s="631" t="s">
        <v>707</v>
      </c>
      <c r="F704" s="631" t="s">
        <v>708</v>
      </c>
      <c r="G704" s="631" t="s">
        <v>709</v>
      </c>
      <c r="H704" s="631" t="s">
        <v>710</v>
      </c>
      <c r="I704" s="631" t="s">
        <v>711</v>
      </c>
      <c r="J704" s="631">
        <v>2.8</v>
      </c>
      <c r="K704" s="629">
        <v>2.8</v>
      </c>
    </row>
    <row r="705" spans="2:11" ht="15.75" thickBot="1" x14ac:dyDescent="0.3">
      <c r="B705" s="632" t="s">
        <v>646</v>
      </c>
      <c r="D705" s="633">
        <v>2239.3000000000002</v>
      </c>
      <c r="E705" s="535">
        <v>628.20000000000005</v>
      </c>
      <c r="F705" s="634">
        <v>-12.9</v>
      </c>
      <c r="G705" s="535">
        <v>-32.799999999999997</v>
      </c>
      <c r="H705" s="535">
        <v>1.5</v>
      </c>
      <c r="I705" s="535">
        <v>75.8</v>
      </c>
      <c r="J705" s="634">
        <v>587.20000000000005</v>
      </c>
      <c r="K705" s="627">
        <v>3486.3</v>
      </c>
    </row>
    <row r="706" spans="2:11" ht="15.75" thickBot="1" x14ac:dyDescent="0.3">
      <c r="B706" s="628" t="s">
        <v>73</v>
      </c>
      <c r="D706" s="631" t="s">
        <v>707</v>
      </c>
      <c r="E706" s="631" t="s">
        <v>707</v>
      </c>
      <c r="F706" s="631" t="s">
        <v>708</v>
      </c>
      <c r="G706" s="631" t="s">
        <v>709</v>
      </c>
      <c r="H706" s="631" t="s">
        <v>710</v>
      </c>
      <c r="I706" s="631" t="s">
        <v>711</v>
      </c>
      <c r="J706" s="631">
        <v>36</v>
      </c>
      <c r="K706" s="629">
        <v>36</v>
      </c>
    </row>
    <row r="707" spans="2:11" x14ac:dyDescent="0.25">
      <c r="B707" s="453" t="s">
        <v>354</v>
      </c>
      <c r="D707" s="980" t="s">
        <v>707</v>
      </c>
      <c r="E707" s="637" t="s">
        <v>707</v>
      </c>
      <c r="F707" s="637">
        <v>0.7</v>
      </c>
      <c r="G707" s="637">
        <v>-42.2</v>
      </c>
      <c r="H707" s="637">
        <v>8</v>
      </c>
      <c r="I707" s="637">
        <v>1.7</v>
      </c>
      <c r="J707" s="636" t="s">
        <v>707</v>
      </c>
      <c r="K707" s="635">
        <v>-31.8</v>
      </c>
    </row>
    <row r="708" spans="2:11" ht="15.75" thickBot="1" x14ac:dyDescent="0.3">
      <c r="B708" s="455" t="s">
        <v>461</v>
      </c>
      <c r="D708" s="973"/>
      <c r="E708" s="468"/>
      <c r="F708" s="468"/>
      <c r="G708" s="468"/>
      <c r="H708" s="468"/>
      <c r="I708" s="468"/>
      <c r="J708" s="480"/>
      <c r="K708" s="629"/>
    </row>
    <row r="709" spans="2:11" ht="15.75" thickBot="1" x14ac:dyDescent="0.3">
      <c r="B709" s="457" t="s">
        <v>76</v>
      </c>
      <c r="D709" s="468" t="s">
        <v>707</v>
      </c>
      <c r="E709" s="468" t="s">
        <v>707</v>
      </c>
      <c r="F709" s="468">
        <v>0.7</v>
      </c>
      <c r="G709" s="468">
        <v>-42.2</v>
      </c>
      <c r="H709" s="468">
        <v>8</v>
      </c>
      <c r="I709" s="468">
        <v>1.7</v>
      </c>
      <c r="J709" s="468">
        <v>36</v>
      </c>
      <c r="K709" s="629">
        <v>4.2</v>
      </c>
    </row>
    <row r="710" spans="2:11" ht="15.75" thickBot="1" x14ac:dyDescent="0.3">
      <c r="B710" s="628" t="s">
        <v>78</v>
      </c>
      <c r="D710" s="631" t="s">
        <v>707</v>
      </c>
      <c r="E710" s="631" t="s">
        <v>707</v>
      </c>
      <c r="F710" s="631" t="s">
        <v>708</v>
      </c>
      <c r="G710" s="631" t="s">
        <v>709</v>
      </c>
      <c r="H710" s="631" t="s">
        <v>710</v>
      </c>
      <c r="I710" s="631" t="s">
        <v>711</v>
      </c>
      <c r="J710" s="631">
        <v>-67.2</v>
      </c>
      <c r="K710" s="629">
        <v>-67.2</v>
      </c>
    </row>
    <row r="711" spans="2:11" x14ac:dyDescent="0.25">
      <c r="B711" s="461" t="s">
        <v>398</v>
      </c>
      <c r="D711" s="980" t="s">
        <v>707</v>
      </c>
      <c r="E711" s="637">
        <v>153.19999999999999</v>
      </c>
      <c r="F711" s="637" t="s">
        <v>708</v>
      </c>
      <c r="G711" s="637" t="s">
        <v>709</v>
      </c>
      <c r="H711" s="637" t="s">
        <v>710</v>
      </c>
      <c r="I711" s="637" t="s">
        <v>711</v>
      </c>
      <c r="J711" s="636">
        <v>-153.19999999999999</v>
      </c>
      <c r="K711" s="635" t="s">
        <v>712</v>
      </c>
    </row>
    <row r="712" spans="2:11" ht="15.75" thickBot="1" x14ac:dyDescent="0.3">
      <c r="B712" s="461" t="s">
        <v>399</v>
      </c>
      <c r="D712" s="973"/>
      <c r="E712" s="468"/>
      <c r="F712" s="468"/>
      <c r="G712" s="468"/>
      <c r="H712" s="468"/>
      <c r="I712" s="468"/>
      <c r="J712" s="480"/>
      <c r="K712" s="629"/>
    </row>
    <row r="713" spans="2:11" ht="15.75" thickBot="1" x14ac:dyDescent="0.3">
      <c r="B713" s="462" t="s">
        <v>713</v>
      </c>
      <c r="D713" s="466">
        <v>2239.3000000000002</v>
      </c>
      <c r="E713" s="467">
        <v>781.4</v>
      </c>
      <c r="F713" s="467">
        <v>-12.2</v>
      </c>
      <c r="G713" s="467">
        <v>-75</v>
      </c>
      <c r="H713" s="467">
        <v>9.5</v>
      </c>
      <c r="I713" s="467">
        <v>77.5</v>
      </c>
      <c r="J713" s="467">
        <v>402.8</v>
      </c>
      <c r="K713" s="627">
        <v>3423.3</v>
      </c>
    </row>
    <row r="716" spans="2:11" ht="45" x14ac:dyDescent="0.25">
      <c r="B716" s="433" t="s">
        <v>727</v>
      </c>
    </row>
    <row r="718" spans="2:11" ht="15" customHeight="1" x14ac:dyDescent="0.25">
      <c r="B718" s="939"/>
      <c r="D718" s="965" t="s">
        <v>42</v>
      </c>
      <c r="E718" s="965" t="s">
        <v>43</v>
      </c>
      <c r="F718" s="953" t="s">
        <v>44</v>
      </c>
      <c r="G718" s="953"/>
      <c r="H718" s="953"/>
      <c r="I718" s="953" t="s">
        <v>560</v>
      </c>
      <c r="J718" s="953" t="s">
        <v>128</v>
      </c>
      <c r="K718" s="953" t="s">
        <v>519</v>
      </c>
    </row>
    <row r="719" spans="2:11" ht="15.75" thickBot="1" x14ac:dyDescent="0.3">
      <c r="B719" s="939"/>
      <c r="D719" s="965"/>
      <c r="E719" s="965"/>
      <c r="F719" s="981"/>
      <c r="G719" s="981"/>
      <c r="H719" s="981"/>
      <c r="I719" s="953"/>
      <c r="J719" s="953"/>
      <c r="K719" s="953"/>
    </row>
    <row r="720" spans="2:11" ht="48" x14ac:dyDescent="0.25">
      <c r="B720" s="939"/>
      <c r="D720" s="965"/>
      <c r="E720" s="965"/>
      <c r="F720" s="546" t="s">
        <v>520</v>
      </c>
      <c r="G720" s="544" t="s">
        <v>389</v>
      </c>
      <c r="H720" s="546" t="s">
        <v>523</v>
      </c>
      <c r="I720" s="953"/>
      <c r="J720" s="953"/>
      <c r="K720" s="953"/>
    </row>
    <row r="721" spans="2:11" x14ac:dyDescent="0.25">
      <c r="B721" s="939"/>
      <c r="D721" s="965"/>
      <c r="E721" s="965"/>
      <c r="F721" s="544"/>
      <c r="G721" s="544"/>
      <c r="H721" s="544"/>
      <c r="I721" s="953"/>
      <c r="J721" s="953"/>
      <c r="K721" s="953"/>
    </row>
    <row r="722" spans="2:11" ht="15.75" thickBot="1" x14ac:dyDescent="0.3">
      <c r="B722" s="450" t="s">
        <v>718</v>
      </c>
      <c r="D722" s="451">
        <v>2239.3000000000002</v>
      </c>
      <c r="E722" s="452">
        <v>782.4</v>
      </c>
      <c r="F722" s="452">
        <v>-12.9</v>
      </c>
      <c r="G722" s="452">
        <v>-115.7</v>
      </c>
      <c r="H722" s="452">
        <v>-31.6</v>
      </c>
      <c r="I722" s="452">
        <v>104.8</v>
      </c>
      <c r="J722" s="452">
        <v>177.5</v>
      </c>
      <c r="K722" s="627">
        <v>3143.8</v>
      </c>
    </row>
    <row r="723" spans="2:11" ht="15.75" thickBot="1" x14ac:dyDescent="0.3">
      <c r="B723" s="628" t="s">
        <v>176</v>
      </c>
      <c r="D723" s="553" t="s">
        <v>18</v>
      </c>
      <c r="E723" s="553" t="s">
        <v>18</v>
      </c>
      <c r="F723" s="553" t="s">
        <v>18</v>
      </c>
      <c r="G723" s="553" t="s">
        <v>18</v>
      </c>
      <c r="H723" s="553" t="s">
        <v>18</v>
      </c>
      <c r="I723" s="553" t="s">
        <v>18</v>
      </c>
      <c r="J723" s="553">
        <v>-71.3</v>
      </c>
      <c r="K723" s="629">
        <v>-71.3</v>
      </c>
    </row>
    <row r="724" spans="2:11" x14ac:dyDescent="0.25">
      <c r="B724" s="453" t="s">
        <v>354</v>
      </c>
      <c r="D724" s="978" t="s">
        <v>18</v>
      </c>
      <c r="E724" s="639" t="s">
        <v>18</v>
      </c>
      <c r="F724" s="639" t="s">
        <v>18</v>
      </c>
      <c r="G724" s="639" t="s">
        <v>18</v>
      </c>
      <c r="H724" s="639">
        <v>-2.7</v>
      </c>
      <c r="I724" s="639">
        <v>11.4</v>
      </c>
      <c r="J724" s="638" t="s">
        <v>18</v>
      </c>
      <c r="K724" s="976">
        <v>8.6999999999999993</v>
      </c>
    </row>
    <row r="725" spans="2:11" ht="15.75" thickBot="1" x14ac:dyDescent="0.3">
      <c r="B725" s="455" t="s">
        <v>355</v>
      </c>
      <c r="D725" s="979"/>
      <c r="E725" s="458"/>
      <c r="F725" s="458"/>
      <c r="G725" s="458"/>
      <c r="H725" s="458"/>
      <c r="I725" s="458"/>
      <c r="J725" s="473"/>
      <c r="K725" s="977"/>
    </row>
    <row r="726" spans="2:11" ht="15.75" thickBot="1" x14ac:dyDescent="0.3">
      <c r="B726" s="457" t="s">
        <v>76</v>
      </c>
      <c r="D726" s="458" t="s">
        <v>18</v>
      </c>
      <c r="E726" s="458" t="s">
        <v>18</v>
      </c>
      <c r="F726" s="458" t="s">
        <v>18</v>
      </c>
      <c r="G726" s="458" t="s">
        <v>18</v>
      </c>
      <c r="H726" s="458">
        <v>-2.7</v>
      </c>
      <c r="I726" s="458">
        <v>11.4</v>
      </c>
      <c r="J726" s="458">
        <v>-71.3</v>
      </c>
      <c r="K726" s="629">
        <v>-62.6</v>
      </c>
    </row>
    <row r="727" spans="2:11" ht="15.75" thickBot="1" x14ac:dyDescent="0.3">
      <c r="B727" s="450" t="s">
        <v>719</v>
      </c>
      <c r="D727" s="451">
        <v>2239.3000000000002</v>
      </c>
      <c r="E727" s="452">
        <v>782.4</v>
      </c>
      <c r="F727" s="452">
        <v>-12.9</v>
      </c>
      <c r="G727" s="452">
        <v>-115.7</v>
      </c>
      <c r="H727" s="452">
        <v>-34.299999999999997</v>
      </c>
      <c r="I727" s="452">
        <v>116.2</v>
      </c>
      <c r="J727" s="452">
        <v>106.2</v>
      </c>
      <c r="K727" s="629">
        <v>3081.2</v>
      </c>
    </row>
    <row r="728" spans="2:11" ht="15.75" thickBot="1" x14ac:dyDescent="0.3">
      <c r="B728" s="465"/>
      <c r="D728" s="555"/>
      <c r="E728" s="555"/>
      <c r="F728" s="555"/>
      <c r="G728" s="555"/>
      <c r="H728" s="555"/>
      <c r="I728" s="555"/>
      <c r="J728" s="555"/>
      <c r="K728" s="630"/>
    </row>
    <row r="729" spans="2:11" ht="15.75" thickBot="1" x14ac:dyDescent="0.3">
      <c r="B729" s="632" t="s">
        <v>636</v>
      </c>
      <c r="D729" s="633">
        <v>2239.3000000000002</v>
      </c>
      <c r="E729" s="535">
        <v>781.4</v>
      </c>
      <c r="F729" s="634">
        <v>-12.2</v>
      </c>
      <c r="G729" s="535">
        <v>-75</v>
      </c>
      <c r="H729" s="535">
        <v>9.5</v>
      </c>
      <c r="I729" s="535">
        <v>77.5</v>
      </c>
      <c r="J729" s="634">
        <v>402.8</v>
      </c>
      <c r="K729" s="627">
        <v>3423.3</v>
      </c>
    </row>
    <row r="730" spans="2:11" ht="15.75" thickBot="1" x14ac:dyDescent="0.3">
      <c r="B730" s="628" t="s">
        <v>176</v>
      </c>
      <c r="D730" s="631" t="s">
        <v>707</v>
      </c>
      <c r="E730" s="631" t="s">
        <v>707</v>
      </c>
      <c r="F730" s="631" t="s">
        <v>708</v>
      </c>
      <c r="G730" s="631" t="s">
        <v>709</v>
      </c>
      <c r="H730" s="631" t="s">
        <v>710</v>
      </c>
      <c r="I730" s="631" t="s">
        <v>711</v>
      </c>
      <c r="J730" s="631">
        <v>-114.4</v>
      </c>
      <c r="K730" s="629">
        <v>-114.4</v>
      </c>
    </row>
    <row r="731" spans="2:11" x14ac:dyDescent="0.25">
      <c r="B731" s="453" t="s">
        <v>354</v>
      </c>
      <c r="D731" s="980" t="s">
        <v>707</v>
      </c>
      <c r="E731" s="637" t="s">
        <v>707</v>
      </c>
      <c r="F731" s="637" t="s">
        <v>707</v>
      </c>
      <c r="G731" s="637" t="s">
        <v>707</v>
      </c>
      <c r="H731" s="637">
        <v>-37.1</v>
      </c>
      <c r="I731" s="637">
        <v>-7</v>
      </c>
      <c r="J731" s="636" t="s">
        <v>707</v>
      </c>
      <c r="K731" s="976">
        <v>-44.1</v>
      </c>
    </row>
    <row r="732" spans="2:11" ht="15.75" thickBot="1" x14ac:dyDescent="0.3">
      <c r="B732" s="455" t="s">
        <v>355</v>
      </c>
      <c r="D732" s="973"/>
      <c r="E732" s="468"/>
      <c r="F732" s="468"/>
      <c r="G732" s="468"/>
      <c r="H732" s="468"/>
      <c r="I732" s="468"/>
      <c r="J732" s="480"/>
      <c r="K732" s="977"/>
    </row>
    <row r="733" spans="2:11" ht="15.75" thickBot="1" x14ac:dyDescent="0.3">
      <c r="B733" s="457" t="s">
        <v>76</v>
      </c>
      <c r="D733" s="468" t="s">
        <v>707</v>
      </c>
      <c r="E733" s="468" t="s">
        <v>707</v>
      </c>
      <c r="F733" s="468" t="s">
        <v>707</v>
      </c>
      <c r="G733" s="468" t="s">
        <v>707</v>
      </c>
      <c r="H733" s="468">
        <v>-37.1</v>
      </c>
      <c r="I733" s="468">
        <v>-7</v>
      </c>
      <c r="J733" s="468">
        <v>-114.4</v>
      </c>
      <c r="K733" s="629">
        <v>-158.5</v>
      </c>
    </row>
    <row r="734" spans="2:11" ht="15.75" thickBot="1" x14ac:dyDescent="0.3">
      <c r="B734" s="462" t="s">
        <v>637</v>
      </c>
      <c r="D734" s="466">
        <v>2239.3000000000002</v>
      </c>
      <c r="E734" s="467">
        <v>781.4</v>
      </c>
      <c r="F734" s="467">
        <v>-12.2</v>
      </c>
      <c r="G734" s="467">
        <v>-75</v>
      </c>
      <c r="H734" s="467">
        <v>-27.6</v>
      </c>
      <c r="I734" s="467">
        <v>70.5</v>
      </c>
      <c r="J734" s="467">
        <v>288.39999999999998</v>
      </c>
      <c r="K734" s="627">
        <v>3264.8</v>
      </c>
    </row>
    <row r="737" spans="2:11" ht="30" x14ac:dyDescent="0.25">
      <c r="B737" s="433" t="s">
        <v>746</v>
      </c>
    </row>
    <row r="739" spans="2:11" ht="36" customHeight="1" x14ac:dyDescent="0.25">
      <c r="B739" s="939"/>
      <c r="D739" s="965" t="s">
        <v>42</v>
      </c>
      <c r="E739" s="965" t="s">
        <v>43</v>
      </c>
      <c r="F739" s="953" t="s">
        <v>44</v>
      </c>
      <c r="G739" s="953"/>
      <c r="H739" s="953"/>
      <c r="I739" s="953" t="s">
        <v>560</v>
      </c>
      <c r="J739" s="965" t="s">
        <v>128</v>
      </c>
      <c r="K739" s="953" t="s">
        <v>519</v>
      </c>
    </row>
    <row r="740" spans="2:11" ht="15.75" thickBot="1" x14ac:dyDescent="0.3">
      <c r="B740" s="939"/>
      <c r="D740" s="965"/>
      <c r="E740" s="965"/>
      <c r="F740" s="981"/>
      <c r="G740" s="981"/>
      <c r="H740" s="981"/>
      <c r="I740" s="953"/>
      <c r="J740" s="965"/>
      <c r="K740" s="953"/>
    </row>
    <row r="741" spans="2:11" ht="33" customHeight="1" x14ac:dyDescent="0.25">
      <c r="B741" s="939"/>
      <c r="D741" s="965"/>
      <c r="E741" s="965"/>
      <c r="F741" s="1029" t="s">
        <v>520</v>
      </c>
      <c r="G741" s="544" t="s">
        <v>389</v>
      </c>
      <c r="H741" s="1029" t="s">
        <v>523</v>
      </c>
      <c r="I741" s="953"/>
      <c r="J741" s="965"/>
      <c r="K741" s="953"/>
    </row>
    <row r="742" spans="2:11" x14ac:dyDescent="0.25">
      <c r="B742" s="939"/>
      <c r="D742" s="965"/>
      <c r="E742" s="965"/>
      <c r="F742" s="965"/>
      <c r="G742" s="544"/>
      <c r="H742" s="965"/>
      <c r="I742" s="953"/>
      <c r="J742" s="965"/>
      <c r="K742" s="953"/>
    </row>
    <row r="743" spans="2:11" ht="15.75" thickBot="1" x14ac:dyDescent="0.3">
      <c r="B743" s="450" t="s">
        <v>718</v>
      </c>
      <c r="D743" s="451">
        <v>2239.3000000000002</v>
      </c>
      <c r="E743" s="452">
        <v>782.4</v>
      </c>
      <c r="F743" s="452">
        <v>-12.9</v>
      </c>
      <c r="G743" s="452">
        <v>-115.7</v>
      </c>
      <c r="H743" s="452">
        <v>-31.6</v>
      </c>
      <c r="I743" s="452">
        <v>104.8</v>
      </c>
      <c r="J743" s="452">
        <v>177.5</v>
      </c>
      <c r="K743" s="547" t="s">
        <v>689</v>
      </c>
    </row>
    <row r="744" spans="2:11" ht="15.75" thickBot="1" x14ac:dyDescent="0.3">
      <c r="B744" s="541" t="s">
        <v>176</v>
      </c>
      <c r="D744" s="550" t="s">
        <v>18</v>
      </c>
      <c r="E744" s="550" t="s">
        <v>18</v>
      </c>
      <c r="F744" s="550" t="s">
        <v>18</v>
      </c>
      <c r="G744" s="550" t="s">
        <v>18</v>
      </c>
      <c r="H744" s="550" t="s">
        <v>18</v>
      </c>
      <c r="I744" s="550" t="s">
        <v>18</v>
      </c>
      <c r="J744" s="550">
        <v>-130</v>
      </c>
      <c r="K744" s="549">
        <v>-130</v>
      </c>
    </row>
    <row r="745" spans="2:11" x14ac:dyDescent="0.25">
      <c r="B745" s="453" t="s">
        <v>354</v>
      </c>
      <c r="D745" s="1030" t="s">
        <v>18</v>
      </c>
      <c r="E745" s="1030" t="s">
        <v>18</v>
      </c>
      <c r="F745" s="1030" t="s">
        <v>18</v>
      </c>
      <c r="G745" s="1030">
        <v>29.5</v>
      </c>
      <c r="H745" s="1030">
        <v>15.9</v>
      </c>
      <c r="I745" s="1030">
        <v>8.6</v>
      </c>
      <c r="J745" s="984" t="s">
        <v>18</v>
      </c>
      <c r="K745" s="982">
        <v>54</v>
      </c>
    </row>
    <row r="746" spans="2:11" ht="15.75" thickBot="1" x14ac:dyDescent="0.3">
      <c r="B746" s="455" t="s">
        <v>355</v>
      </c>
      <c r="D746" s="979"/>
      <c r="E746" s="979"/>
      <c r="F746" s="979"/>
      <c r="G746" s="979"/>
      <c r="H746" s="979"/>
      <c r="I746" s="979"/>
      <c r="J746" s="985"/>
      <c r="K746" s="983"/>
    </row>
    <row r="747" spans="2:11" ht="15.75" thickBot="1" x14ac:dyDescent="0.3">
      <c r="B747" s="457" t="s">
        <v>76</v>
      </c>
      <c r="D747" s="458" t="s">
        <v>18</v>
      </c>
      <c r="E747" s="458"/>
      <c r="F747" s="458" t="s">
        <v>18</v>
      </c>
      <c r="G747" s="458">
        <v>29.5</v>
      </c>
      <c r="H747" s="458">
        <v>15.9</v>
      </c>
      <c r="I747" s="458">
        <v>8.6</v>
      </c>
      <c r="J747" s="458">
        <v>-130</v>
      </c>
      <c r="K747" s="552">
        <v>-76</v>
      </c>
    </row>
    <row r="748" spans="2:11" ht="15.75" thickBot="1" x14ac:dyDescent="0.3">
      <c r="B748" s="455" t="s">
        <v>357</v>
      </c>
      <c r="D748" s="458" t="s">
        <v>18</v>
      </c>
      <c r="E748" s="458">
        <v>-21.6</v>
      </c>
      <c r="F748" s="458" t="s">
        <v>18</v>
      </c>
      <c r="G748" s="458" t="s">
        <v>18</v>
      </c>
      <c r="H748" s="458" t="s">
        <v>18</v>
      </c>
      <c r="I748" s="458" t="s">
        <v>18</v>
      </c>
      <c r="J748" s="458">
        <v>21.6</v>
      </c>
      <c r="K748" s="548" t="s">
        <v>18</v>
      </c>
    </row>
    <row r="749" spans="2:11" ht="15.75" thickBot="1" x14ac:dyDescent="0.3">
      <c r="B749" s="450" t="s">
        <v>745</v>
      </c>
      <c r="D749" s="451">
        <v>2239.3000000000002</v>
      </c>
      <c r="E749" s="452">
        <v>760.8</v>
      </c>
      <c r="F749" s="452">
        <v>-12.9</v>
      </c>
      <c r="G749" s="452">
        <v>-86.2</v>
      </c>
      <c r="H749" s="452">
        <v>-15.7</v>
      </c>
      <c r="I749" s="452">
        <v>113.4</v>
      </c>
      <c r="J749" s="452">
        <v>69.099999999999994</v>
      </c>
      <c r="K749" s="554">
        <v>3067.8</v>
      </c>
    </row>
    <row r="750" spans="2:11" ht="15.75" thickBot="1" x14ac:dyDescent="0.3">
      <c r="B750" s="465"/>
      <c r="D750" s="555"/>
      <c r="E750" s="555"/>
      <c r="F750" s="555"/>
      <c r="G750" s="555"/>
      <c r="H750" s="555"/>
      <c r="I750" s="555"/>
      <c r="J750" s="555"/>
      <c r="K750" s="556"/>
    </row>
    <row r="751" spans="2:11" ht="15.75" thickBot="1" x14ac:dyDescent="0.3">
      <c r="B751" s="642" t="s">
        <v>636</v>
      </c>
      <c r="D751" s="643" t="s">
        <v>591</v>
      </c>
      <c r="E751" s="643">
        <v>781.4</v>
      </c>
      <c r="F751" s="643">
        <v>-12.2</v>
      </c>
      <c r="G751" s="643">
        <v>-75</v>
      </c>
      <c r="H751" s="643">
        <v>9.5</v>
      </c>
      <c r="I751" s="643">
        <v>77.5</v>
      </c>
      <c r="J751" s="643">
        <v>402.8</v>
      </c>
      <c r="K751" s="554">
        <v>3423.3</v>
      </c>
    </row>
    <row r="752" spans="2:11" ht="15.75" thickBot="1" x14ac:dyDescent="0.3">
      <c r="B752" s="541" t="s">
        <v>176</v>
      </c>
      <c r="D752" s="557" t="s">
        <v>18</v>
      </c>
      <c r="E752" s="557" t="s">
        <v>18</v>
      </c>
      <c r="F752" s="557" t="s">
        <v>18</v>
      </c>
      <c r="G752" s="557" t="s">
        <v>18</v>
      </c>
      <c r="H752" s="557" t="s">
        <v>18</v>
      </c>
      <c r="I752" s="557" t="s">
        <v>18</v>
      </c>
      <c r="J752" s="557">
        <v>-191.9</v>
      </c>
      <c r="K752" s="548">
        <v>-191.9</v>
      </c>
    </row>
    <row r="753" spans="1:12" x14ac:dyDescent="0.25">
      <c r="B753" s="453" t="s">
        <v>354</v>
      </c>
      <c r="D753" s="972" t="s">
        <v>18</v>
      </c>
      <c r="E753" s="972" t="s">
        <v>18</v>
      </c>
      <c r="F753" s="972">
        <v>-0.7</v>
      </c>
      <c r="G753" s="972">
        <v>-42.2</v>
      </c>
      <c r="H753" s="972">
        <v>-24.3</v>
      </c>
      <c r="I753" s="972">
        <v>-5.8</v>
      </c>
      <c r="J753" s="974" t="s">
        <v>18</v>
      </c>
      <c r="K753" s="982">
        <v>-73</v>
      </c>
    </row>
    <row r="754" spans="1:12" ht="15.75" thickBot="1" x14ac:dyDescent="0.3">
      <c r="B754" s="455" t="s">
        <v>355</v>
      </c>
      <c r="D754" s="973"/>
      <c r="E754" s="973"/>
      <c r="F754" s="973"/>
      <c r="G754" s="973"/>
      <c r="H754" s="973"/>
      <c r="I754" s="973"/>
      <c r="J754" s="975"/>
      <c r="K754" s="983"/>
    </row>
    <row r="755" spans="1:12" ht="15.75" thickBot="1" x14ac:dyDescent="0.3">
      <c r="B755" s="457" t="s">
        <v>76</v>
      </c>
      <c r="D755" s="535" t="s">
        <v>18</v>
      </c>
      <c r="E755" s="468" t="s">
        <v>18</v>
      </c>
      <c r="F755" s="468">
        <v>-0.7</v>
      </c>
      <c r="G755" s="468">
        <v>-42.2</v>
      </c>
      <c r="H755" s="468">
        <v>-24.3</v>
      </c>
      <c r="I755" s="468">
        <v>-5.8</v>
      </c>
      <c r="J755" s="468">
        <v>-191.9</v>
      </c>
      <c r="K755" s="552">
        <v>-264.89999999999998</v>
      </c>
    </row>
    <row r="756" spans="1:12" ht="15.75" thickBot="1" x14ac:dyDescent="0.3">
      <c r="B756" s="450" t="s">
        <v>649</v>
      </c>
      <c r="D756" s="535" t="s">
        <v>591</v>
      </c>
      <c r="E756" s="535">
        <v>781.4</v>
      </c>
      <c r="F756" s="535">
        <v>-12.9</v>
      </c>
      <c r="G756" s="535">
        <v>-117.2</v>
      </c>
      <c r="H756" s="535">
        <v>-14.8</v>
      </c>
      <c r="I756" s="535">
        <v>71.7</v>
      </c>
      <c r="J756" s="535">
        <v>210.9</v>
      </c>
      <c r="K756" s="548" t="s">
        <v>644</v>
      </c>
    </row>
    <row r="757" spans="1:12" x14ac:dyDescent="0.25">
      <c r="A757" s="67"/>
      <c r="B757" s="67"/>
      <c r="C757" s="646"/>
      <c r="D757" s="644"/>
      <c r="E757" s="645"/>
      <c r="F757" s="645"/>
      <c r="G757" s="647"/>
      <c r="H757" s="647"/>
      <c r="I757" s="647"/>
      <c r="J757" s="645"/>
      <c r="K757" s="645"/>
    </row>
    <row r="758" spans="1:12" x14ac:dyDescent="0.25">
      <c r="A758" s="67"/>
      <c r="B758" s="67"/>
      <c r="C758" s="646"/>
      <c r="D758" s="644"/>
      <c r="E758" s="645"/>
      <c r="F758" s="645"/>
      <c r="G758" s="647"/>
      <c r="H758" s="647"/>
      <c r="I758" s="647"/>
      <c r="J758" s="645"/>
      <c r="K758" s="645"/>
    </row>
    <row r="759" spans="1:12" ht="45" x14ac:dyDescent="0.25">
      <c r="A759" s="67"/>
      <c r="B759" s="433" t="s">
        <v>752</v>
      </c>
    </row>
    <row r="760" spans="1:12" x14ac:dyDescent="0.25">
      <c r="A760" s="67"/>
    </row>
    <row r="761" spans="1:12" ht="38.25" customHeight="1" x14ac:dyDescent="0.25">
      <c r="A761" s="67"/>
      <c r="B761" s="939"/>
      <c r="D761" s="940" t="s">
        <v>42</v>
      </c>
      <c r="E761" s="940" t="s">
        <v>43</v>
      </c>
      <c r="F761" s="943" t="s">
        <v>44</v>
      </c>
      <c r="G761" s="943"/>
      <c r="H761" s="943"/>
      <c r="I761" s="943" t="s">
        <v>560</v>
      </c>
      <c r="J761" s="940" t="s">
        <v>128</v>
      </c>
      <c r="K761" s="943" t="s">
        <v>519</v>
      </c>
    </row>
    <row r="762" spans="1:12" ht="15.75" thickBot="1" x14ac:dyDescent="0.3">
      <c r="A762" s="67"/>
      <c r="B762" s="939"/>
      <c r="D762" s="940"/>
      <c r="E762" s="940"/>
      <c r="F762" s="954"/>
      <c r="G762" s="954"/>
      <c r="H762" s="954"/>
      <c r="I762" s="943"/>
      <c r="J762" s="940"/>
      <c r="K762" s="943"/>
    </row>
    <row r="763" spans="1:12" ht="51" x14ac:dyDescent="0.25">
      <c r="A763" s="67"/>
      <c r="B763" s="939"/>
      <c r="D763" s="940"/>
      <c r="E763" s="940"/>
      <c r="F763" s="945" t="s">
        <v>520</v>
      </c>
      <c r="G763" s="682" t="s">
        <v>389</v>
      </c>
      <c r="H763" s="945" t="s">
        <v>523</v>
      </c>
      <c r="I763" s="943"/>
      <c r="J763" s="940"/>
      <c r="K763" s="943"/>
    </row>
    <row r="764" spans="1:12" x14ac:dyDescent="0.25">
      <c r="A764" s="67"/>
      <c r="B764" s="939"/>
      <c r="D764" s="940"/>
      <c r="E764" s="940"/>
      <c r="F764" s="940"/>
      <c r="G764" s="682"/>
      <c r="H764" s="940"/>
      <c r="I764" s="944"/>
      <c r="J764" s="940"/>
      <c r="K764" s="943"/>
    </row>
    <row r="765" spans="1:12" ht="13.5" thickBot="1" x14ac:dyDescent="0.25">
      <c r="A765" s="67"/>
      <c r="B765" s="657" t="s">
        <v>718</v>
      </c>
      <c r="C765" s="656"/>
      <c r="D765" s="658">
        <v>2239.3000000000002</v>
      </c>
      <c r="E765" s="658">
        <v>782.4</v>
      </c>
      <c r="F765" s="658">
        <v>-12.9</v>
      </c>
      <c r="G765" s="658">
        <v>-115.7</v>
      </c>
      <c r="H765" s="658">
        <v>-31.6</v>
      </c>
      <c r="I765" s="658">
        <v>104.8</v>
      </c>
      <c r="J765" s="658">
        <v>177.5</v>
      </c>
      <c r="K765" s="659">
        <f>SUM(D765:J765)</f>
        <v>3143.8000000000006</v>
      </c>
      <c r="L765" s="648"/>
    </row>
    <row r="766" spans="1:12" ht="13.5" thickTop="1" x14ac:dyDescent="0.2">
      <c r="A766" s="67"/>
      <c r="B766" s="660" t="s">
        <v>176</v>
      </c>
      <c r="C766" s="656"/>
      <c r="D766" s="661" t="s">
        <v>18</v>
      </c>
      <c r="E766" s="661" t="s">
        <v>18</v>
      </c>
      <c r="F766" s="661" t="s">
        <v>18</v>
      </c>
      <c r="G766" s="661" t="s">
        <v>18</v>
      </c>
      <c r="H766" s="661" t="s">
        <v>18</v>
      </c>
      <c r="I766" s="661" t="s">
        <v>18</v>
      </c>
      <c r="J766" s="661">
        <v>-153.5</v>
      </c>
      <c r="K766" s="662">
        <f t="shared" ref="K766:K779" si="0">SUM(D766:J766)</f>
        <v>-153.5</v>
      </c>
      <c r="L766" s="648"/>
    </row>
    <row r="767" spans="1:12" ht="12.75" x14ac:dyDescent="0.2">
      <c r="A767" s="67"/>
      <c r="B767" s="955" t="s">
        <v>354</v>
      </c>
      <c r="C767" s="656"/>
      <c r="D767" s="957" t="s">
        <v>18</v>
      </c>
      <c r="E767" s="957" t="s">
        <v>18</v>
      </c>
      <c r="F767" s="957" t="s">
        <v>18</v>
      </c>
      <c r="G767" s="957">
        <v>29.5</v>
      </c>
      <c r="H767" s="957">
        <v>4.3</v>
      </c>
      <c r="I767" s="957">
        <v>24.5</v>
      </c>
      <c r="J767" s="967" t="s">
        <v>18</v>
      </c>
      <c r="K767" s="959">
        <f t="shared" si="0"/>
        <v>58.3</v>
      </c>
      <c r="L767" s="648"/>
    </row>
    <row r="768" spans="1:12" ht="12.75" x14ac:dyDescent="0.2">
      <c r="A768" s="67"/>
      <c r="B768" s="956" t="s">
        <v>355</v>
      </c>
      <c r="C768" s="656"/>
      <c r="D768" s="958"/>
      <c r="E768" s="958"/>
      <c r="F768" s="958"/>
      <c r="G768" s="958"/>
      <c r="H768" s="958"/>
      <c r="I768" s="958"/>
      <c r="J768" s="968"/>
      <c r="K768" s="960"/>
      <c r="L768" s="648"/>
    </row>
    <row r="769" spans="1:12" ht="12.75" x14ac:dyDescent="0.2">
      <c r="A769" s="67"/>
      <c r="B769" s="663" t="s">
        <v>76</v>
      </c>
      <c r="C769" s="656"/>
      <c r="D769" s="664" t="s">
        <v>18</v>
      </c>
      <c r="E769" s="664" t="s">
        <v>18</v>
      </c>
      <c r="F769" s="664" t="s">
        <v>18</v>
      </c>
      <c r="G769" s="664">
        <v>29.5</v>
      </c>
      <c r="H769" s="664">
        <v>4.3</v>
      </c>
      <c r="I769" s="664">
        <v>24.5</v>
      </c>
      <c r="J769" s="664">
        <v>-153.5</v>
      </c>
      <c r="K769" s="665">
        <f t="shared" si="0"/>
        <v>-95.2</v>
      </c>
      <c r="L769" s="648"/>
    </row>
    <row r="770" spans="1:12" ht="12.75" x14ac:dyDescent="0.2">
      <c r="A770" s="67"/>
      <c r="B770" s="663" t="s">
        <v>357</v>
      </c>
      <c r="C770" s="656"/>
      <c r="D770" s="664" t="s">
        <v>18</v>
      </c>
      <c r="E770" s="664">
        <v>-10.7</v>
      </c>
      <c r="F770" s="664" t="s">
        <v>18</v>
      </c>
      <c r="G770" s="664" t="s">
        <v>18</v>
      </c>
      <c r="H770" s="664" t="s">
        <v>18</v>
      </c>
      <c r="I770" s="664" t="s">
        <v>18</v>
      </c>
      <c r="J770" s="664">
        <v>10.7</v>
      </c>
      <c r="K770" s="665">
        <f t="shared" si="0"/>
        <v>0</v>
      </c>
      <c r="L770" s="648"/>
    </row>
    <row r="771" spans="1:12" ht="13.5" thickBot="1" x14ac:dyDescent="0.25">
      <c r="A771" s="67"/>
      <c r="B771" s="679" t="s">
        <v>753</v>
      </c>
      <c r="C771" s="656"/>
      <c r="D771" s="673">
        <v>2239.3000000000002</v>
      </c>
      <c r="E771" s="673">
        <v>771.7</v>
      </c>
      <c r="F771" s="673">
        <v>-12.9</v>
      </c>
      <c r="G771" s="673">
        <v>-86.2</v>
      </c>
      <c r="H771" s="673">
        <v>-27.3</v>
      </c>
      <c r="I771" s="673">
        <v>129.30000000000001</v>
      </c>
      <c r="J771" s="673">
        <v>34.700000000000003</v>
      </c>
      <c r="K771" s="674">
        <f t="shared" si="0"/>
        <v>3048.6</v>
      </c>
      <c r="L771" s="648"/>
    </row>
    <row r="772" spans="1:12" ht="13.5" thickBot="1" x14ac:dyDescent="0.25">
      <c r="A772" s="67"/>
      <c r="B772" s="680"/>
      <c r="C772" s="656"/>
      <c r="D772" s="677"/>
      <c r="E772" s="677"/>
      <c r="F772" s="677"/>
      <c r="G772" s="677"/>
      <c r="H772" s="677"/>
      <c r="I772" s="677"/>
      <c r="J772" s="677"/>
      <c r="K772" s="678"/>
      <c r="L772" s="648"/>
    </row>
    <row r="773" spans="1:12" ht="13.5" thickBot="1" x14ac:dyDescent="0.25">
      <c r="A773" s="67"/>
      <c r="B773" s="681" t="s">
        <v>636</v>
      </c>
      <c r="C773" s="656"/>
      <c r="D773" s="675">
        <v>2239.3000000000002</v>
      </c>
      <c r="E773" s="675">
        <v>781.4</v>
      </c>
      <c r="F773" s="675">
        <v>-12.2</v>
      </c>
      <c r="G773" s="675">
        <v>-75</v>
      </c>
      <c r="H773" s="675">
        <v>9.5</v>
      </c>
      <c r="I773" s="675">
        <v>77.5</v>
      </c>
      <c r="J773" s="675">
        <v>402.8</v>
      </c>
      <c r="K773" s="676">
        <f t="shared" si="0"/>
        <v>3423.3000000000006</v>
      </c>
      <c r="L773" s="648"/>
    </row>
    <row r="774" spans="1:12" ht="13.5" thickTop="1" x14ac:dyDescent="0.2">
      <c r="A774" s="67"/>
      <c r="B774" s="669" t="s">
        <v>176</v>
      </c>
      <c r="C774" s="656"/>
      <c r="D774" s="670" t="s">
        <v>18</v>
      </c>
      <c r="E774" s="670" t="s">
        <v>18</v>
      </c>
      <c r="F774" s="670" t="s">
        <v>18</v>
      </c>
      <c r="G774" s="670" t="s">
        <v>18</v>
      </c>
      <c r="H774" s="670" t="s">
        <v>18</v>
      </c>
      <c r="I774" s="670" t="s">
        <v>18</v>
      </c>
      <c r="J774" s="670">
        <v>-176.3</v>
      </c>
      <c r="K774" s="662">
        <f t="shared" si="0"/>
        <v>-176.3</v>
      </c>
      <c r="L774" s="648"/>
    </row>
    <row r="775" spans="1:12" ht="12.75" x14ac:dyDescent="0.2">
      <c r="A775" s="67"/>
      <c r="B775" s="970" t="s">
        <v>354</v>
      </c>
      <c r="C775" s="656"/>
      <c r="D775" s="961" t="s">
        <v>18</v>
      </c>
      <c r="E775" s="961" t="s">
        <v>18</v>
      </c>
      <c r="F775" s="961">
        <v>-0.7</v>
      </c>
      <c r="G775" s="961">
        <v>-42.2</v>
      </c>
      <c r="H775" s="961">
        <v>-35.299999999999997</v>
      </c>
      <c r="I775" s="961">
        <v>-6.4</v>
      </c>
      <c r="J775" s="963" t="s">
        <v>18</v>
      </c>
      <c r="K775" s="959">
        <f t="shared" si="0"/>
        <v>-84.600000000000009</v>
      </c>
      <c r="L775" s="648"/>
    </row>
    <row r="776" spans="1:12" ht="12.75" x14ac:dyDescent="0.2">
      <c r="A776" s="67"/>
      <c r="B776" s="971" t="s">
        <v>355</v>
      </c>
      <c r="C776" s="656"/>
      <c r="D776" s="962"/>
      <c r="E776" s="962"/>
      <c r="F776" s="962"/>
      <c r="G776" s="962"/>
      <c r="H776" s="962"/>
      <c r="I776" s="962"/>
      <c r="J776" s="964"/>
      <c r="K776" s="960"/>
      <c r="L776" s="648"/>
    </row>
    <row r="777" spans="1:12" ht="12.75" x14ac:dyDescent="0.2">
      <c r="A777" s="67"/>
      <c r="B777" s="671" t="s">
        <v>76</v>
      </c>
      <c r="C777" s="656"/>
      <c r="D777" s="672" t="s">
        <v>18</v>
      </c>
      <c r="E777" s="672"/>
      <c r="F777" s="672">
        <v>-0.7</v>
      </c>
      <c r="G777" s="672">
        <v>-42.2</v>
      </c>
      <c r="H777" s="672">
        <v>-35.299999999999997</v>
      </c>
      <c r="I777" s="672">
        <v>-6.4</v>
      </c>
      <c r="J777" s="672">
        <v>-176.3</v>
      </c>
      <c r="K777" s="665">
        <f t="shared" si="0"/>
        <v>-260.90000000000003</v>
      </c>
      <c r="L777" s="648"/>
    </row>
    <row r="778" spans="1:12" ht="12.75" x14ac:dyDescent="0.2">
      <c r="A778" s="67"/>
      <c r="B778" s="671" t="s">
        <v>357</v>
      </c>
      <c r="C778" s="656"/>
      <c r="D778" s="672"/>
      <c r="E778" s="672">
        <v>1</v>
      </c>
      <c r="F778" s="672"/>
      <c r="G778" s="672"/>
      <c r="H778" s="672"/>
      <c r="I778" s="672"/>
      <c r="J778" s="672">
        <v>-1</v>
      </c>
      <c r="K778" s="665">
        <f t="shared" si="0"/>
        <v>0</v>
      </c>
      <c r="L778" s="648"/>
    </row>
    <row r="779" spans="1:12" ht="13.5" thickBot="1" x14ac:dyDescent="0.25">
      <c r="A779" s="67"/>
      <c r="B779" s="667" t="s">
        <v>677</v>
      </c>
      <c r="C779" s="656"/>
      <c r="D779" s="668">
        <v>2239.3000000000002</v>
      </c>
      <c r="E779" s="668">
        <v>782.4</v>
      </c>
      <c r="F779" s="668">
        <v>-12.9</v>
      </c>
      <c r="G779" s="668">
        <v>-117.2</v>
      </c>
      <c r="H779" s="668">
        <v>-25.8</v>
      </c>
      <c r="I779" s="668">
        <v>71.099999999999994</v>
      </c>
      <c r="J779" s="668">
        <v>225.5</v>
      </c>
      <c r="K779" s="666">
        <f t="shared" si="0"/>
        <v>3162.4</v>
      </c>
      <c r="L779" s="648"/>
    </row>
    <row r="780" spans="1:12" customFormat="1" ht="15.75" thickTop="1" x14ac:dyDescent="0.25"/>
    <row r="781" spans="1:12" x14ac:dyDescent="0.25">
      <c r="A781" s="67"/>
      <c r="B781" s="67"/>
      <c r="C781" s="646"/>
      <c r="D781" s="644"/>
      <c r="E781" s="645"/>
      <c r="F781" s="645"/>
      <c r="G781" s="647"/>
      <c r="H781" s="647"/>
      <c r="I781" s="647"/>
      <c r="J781" s="645"/>
      <c r="K781" s="645"/>
    </row>
    <row r="782" spans="1:12" ht="45" x14ac:dyDescent="0.25">
      <c r="A782" s="67"/>
      <c r="B782" s="433" t="s">
        <v>765</v>
      </c>
    </row>
    <row r="783" spans="1:12" x14ac:dyDescent="0.25">
      <c r="A783" s="67"/>
    </row>
    <row r="784" spans="1:12" ht="38.25" customHeight="1" x14ac:dyDescent="0.25">
      <c r="A784" s="67"/>
      <c r="B784" s="939"/>
      <c r="D784" s="940" t="s">
        <v>42</v>
      </c>
      <c r="E784" s="940" t="s">
        <v>43</v>
      </c>
      <c r="F784" s="943" t="s">
        <v>44</v>
      </c>
      <c r="G784" s="943"/>
      <c r="H784" s="943"/>
      <c r="I784" s="943" t="s">
        <v>560</v>
      </c>
      <c r="J784" s="940" t="s">
        <v>128</v>
      </c>
      <c r="K784" s="943" t="s">
        <v>519</v>
      </c>
    </row>
    <row r="785" spans="1:12" ht="15.75" thickBot="1" x14ac:dyDescent="0.3">
      <c r="A785" s="67"/>
      <c r="B785" s="939"/>
      <c r="D785" s="940"/>
      <c r="E785" s="940"/>
      <c r="F785" s="954"/>
      <c r="G785" s="954"/>
      <c r="H785" s="954"/>
      <c r="I785" s="943"/>
      <c r="J785" s="940"/>
      <c r="K785" s="943"/>
    </row>
    <row r="786" spans="1:12" ht="51" x14ac:dyDescent="0.25">
      <c r="A786" s="67"/>
      <c r="B786" s="939"/>
      <c r="D786" s="940"/>
      <c r="E786" s="940"/>
      <c r="F786" s="945" t="s">
        <v>520</v>
      </c>
      <c r="G786" s="682" t="s">
        <v>389</v>
      </c>
      <c r="H786" s="945" t="s">
        <v>523</v>
      </c>
      <c r="I786" s="943"/>
      <c r="J786" s="940"/>
      <c r="K786" s="943"/>
    </row>
    <row r="787" spans="1:12" x14ac:dyDescent="0.25">
      <c r="A787" s="67"/>
      <c r="B787" s="939"/>
      <c r="D787" s="940"/>
      <c r="E787" s="940"/>
      <c r="F787" s="940"/>
      <c r="G787" s="682"/>
      <c r="H787" s="940"/>
      <c r="I787" s="944"/>
      <c r="J787" s="940"/>
      <c r="K787" s="943"/>
    </row>
    <row r="788" spans="1:12" ht="13.5" thickBot="1" x14ac:dyDescent="0.25">
      <c r="A788" s="67"/>
      <c r="B788" s="657" t="s">
        <v>718</v>
      </c>
      <c r="C788" s="656"/>
      <c r="D788" s="658">
        <v>2239.3000000000002</v>
      </c>
      <c r="E788" s="658">
        <v>782.4</v>
      </c>
      <c r="F788" s="658">
        <v>-12.9</v>
      </c>
      <c r="G788" s="658">
        <v>-115.7</v>
      </c>
      <c r="H788" s="658">
        <v>-31.6</v>
      </c>
      <c r="I788" s="658">
        <v>104.8</v>
      </c>
      <c r="J788" s="658">
        <v>177.5</v>
      </c>
      <c r="K788" s="659">
        <f>SUM(D788:J788)</f>
        <v>3143.8000000000006</v>
      </c>
      <c r="L788" s="648"/>
    </row>
    <row r="789" spans="1:12" ht="13.5" thickTop="1" x14ac:dyDescent="0.2">
      <c r="A789" s="67"/>
      <c r="B789" s="660" t="s">
        <v>176</v>
      </c>
      <c r="C789" s="656"/>
      <c r="D789" s="661" t="s">
        <v>18</v>
      </c>
      <c r="E789" s="661" t="s">
        <v>18</v>
      </c>
      <c r="F789" s="661" t="s">
        <v>18</v>
      </c>
      <c r="G789" s="661" t="s">
        <v>18</v>
      </c>
      <c r="H789" s="661" t="s">
        <v>18</v>
      </c>
      <c r="I789" s="661" t="s">
        <v>18</v>
      </c>
      <c r="J789" s="661">
        <v>-225.3</v>
      </c>
      <c r="K789" s="662">
        <f t="shared" ref="K789:K802" si="1">SUM(D789:J789)</f>
        <v>-225.3</v>
      </c>
      <c r="L789" s="648"/>
    </row>
    <row r="790" spans="1:12" ht="12.75" x14ac:dyDescent="0.2">
      <c r="A790" s="67"/>
      <c r="B790" s="955" t="s">
        <v>354</v>
      </c>
      <c r="C790" s="656"/>
      <c r="D790" s="957" t="s">
        <v>18</v>
      </c>
      <c r="E790" s="957" t="s">
        <v>18</v>
      </c>
      <c r="F790" s="957" t="s">
        <v>18</v>
      </c>
      <c r="G790" s="957">
        <v>73.7</v>
      </c>
      <c r="H790" s="957">
        <v>10.7</v>
      </c>
      <c r="I790" s="957">
        <v>37.700000000000003</v>
      </c>
      <c r="J790" s="967" t="s">
        <v>18</v>
      </c>
      <c r="K790" s="959">
        <f t="shared" si="1"/>
        <v>122.10000000000001</v>
      </c>
      <c r="L790" s="648"/>
    </row>
    <row r="791" spans="1:12" ht="12.75" x14ac:dyDescent="0.2">
      <c r="A791" s="67"/>
      <c r="B791" s="956" t="s">
        <v>355</v>
      </c>
      <c r="C791" s="656"/>
      <c r="D791" s="958"/>
      <c r="E791" s="958"/>
      <c r="F791" s="958"/>
      <c r="G791" s="958"/>
      <c r="H791" s="958"/>
      <c r="I791" s="958"/>
      <c r="J791" s="968"/>
      <c r="K791" s="960">
        <f t="shared" si="1"/>
        <v>0</v>
      </c>
      <c r="L791" s="648"/>
    </row>
    <row r="792" spans="1:12" ht="12.75" x14ac:dyDescent="0.2">
      <c r="A792" s="67"/>
      <c r="B792" s="663" t="s">
        <v>76</v>
      </c>
      <c r="C792" s="656"/>
      <c r="D792" s="664" t="s">
        <v>18</v>
      </c>
      <c r="E792" s="664" t="s">
        <v>18</v>
      </c>
      <c r="F792" s="664" t="s">
        <v>18</v>
      </c>
      <c r="G792" s="664">
        <v>73.7</v>
      </c>
      <c r="H792" s="664">
        <v>10.7</v>
      </c>
      <c r="I792" s="664">
        <v>37.700000000000003</v>
      </c>
      <c r="J792" s="664">
        <v>-225.3</v>
      </c>
      <c r="K792" s="665">
        <f t="shared" si="1"/>
        <v>-103.2</v>
      </c>
      <c r="L792" s="648"/>
    </row>
    <row r="793" spans="1:12" ht="12.75" x14ac:dyDescent="0.2">
      <c r="A793" s="67"/>
      <c r="B793" s="663" t="s">
        <v>357</v>
      </c>
      <c r="C793" s="656"/>
      <c r="D793" s="664" t="s">
        <v>18</v>
      </c>
      <c r="E793" s="664">
        <v>-10.7</v>
      </c>
      <c r="F793" s="664" t="s">
        <v>18</v>
      </c>
      <c r="G793" s="664" t="s">
        <v>18</v>
      </c>
      <c r="H793" s="664" t="s">
        <v>18</v>
      </c>
      <c r="I793" s="664" t="s">
        <v>18</v>
      </c>
      <c r="J793" s="664">
        <v>10.7</v>
      </c>
      <c r="K793" s="665">
        <f t="shared" si="1"/>
        <v>0</v>
      </c>
      <c r="L793" s="648"/>
    </row>
    <row r="794" spans="1:12" ht="13.5" thickBot="1" x14ac:dyDescent="0.25">
      <c r="A794" s="67"/>
      <c r="B794" s="679" t="s">
        <v>766</v>
      </c>
      <c r="C794" s="656"/>
      <c r="D794" s="673">
        <v>2239.3000000000002</v>
      </c>
      <c r="E794" s="673">
        <v>771.7</v>
      </c>
      <c r="F794" s="673">
        <v>-12.9</v>
      </c>
      <c r="G794" s="673">
        <v>-42</v>
      </c>
      <c r="H794" s="673">
        <v>-20.9</v>
      </c>
      <c r="I794" s="673">
        <v>142.5</v>
      </c>
      <c r="J794" s="673">
        <v>-37.1</v>
      </c>
      <c r="K794" s="674">
        <f t="shared" si="1"/>
        <v>3040.6</v>
      </c>
      <c r="L794" s="648"/>
    </row>
    <row r="795" spans="1:12" ht="13.5" thickBot="1" x14ac:dyDescent="0.25">
      <c r="A795" s="67"/>
      <c r="B795" s="680"/>
      <c r="C795" s="656"/>
      <c r="D795" s="677"/>
      <c r="E795" s="677"/>
      <c r="F795" s="677"/>
      <c r="G795" s="677"/>
      <c r="H795" s="677"/>
      <c r="I795" s="677"/>
      <c r="J795" s="677"/>
      <c r="K795" s="678"/>
      <c r="L795" s="648"/>
    </row>
    <row r="796" spans="1:12" ht="13.5" thickBot="1" x14ac:dyDescent="0.25">
      <c r="A796" s="67"/>
      <c r="B796" s="681" t="s">
        <v>636</v>
      </c>
      <c r="C796" s="656"/>
      <c r="D796" s="675">
        <v>2239.3000000000002</v>
      </c>
      <c r="E796" s="675">
        <v>781.4</v>
      </c>
      <c r="F796" s="675">
        <v>-12.2</v>
      </c>
      <c r="G796" s="675">
        <v>-75</v>
      </c>
      <c r="H796" s="675">
        <v>9.5</v>
      </c>
      <c r="I796" s="675">
        <v>77.5</v>
      </c>
      <c r="J796" s="675">
        <v>402.8</v>
      </c>
      <c r="K796" s="676">
        <f t="shared" si="1"/>
        <v>3423.3000000000006</v>
      </c>
      <c r="L796" s="648"/>
    </row>
    <row r="797" spans="1:12" ht="13.5" thickTop="1" x14ac:dyDescent="0.2">
      <c r="A797" s="67"/>
      <c r="B797" s="669" t="s">
        <v>176</v>
      </c>
      <c r="C797" s="656"/>
      <c r="D797" s="670" t="s">
        <v>18</v>
      </c>
      <c r="E797" s="670" t="s">
        <v>18</v>
      </c>
      <c r="F797" s="670" t="s">
        <v>18</v>
      </c>
      <c r="G797" s="670" t="s">
        <v>18</v>
      </c>
      <c r="H797" s="670" t="s">
        <v>18</v>
      </c>
      <c r="I797" s="670" t="s">
        <v>18</v>
      </c>
      <c r="J797" s="670">
        <v>-224.3</v>
      </c>
      <c r="K797" s="662">
        <f t="shared" si="1"/>
        <v>-224.3</v>
      </c>
      <c r="L797" s="648"/>
    </row>
    <row r="798" spans="1:12" ht="12.75" x14ac:dyDescent="0.2">
      <c r="A798" s="67"/>
      <c r="B798" s="970" t="s">
        <v>354</v>
      </c>
      <c r="C798" s="656"/>
      <c r="D798" s="961" t="s">
        <v>18</v>
      </c>
      <c r="E798" s="961" t="s">
        <v>18</v>
      </c>
      <c r="F798" s="961">
        <v>-0.7</v>
      </c>
      <c r="G798" s="961">
        <v>-40.700000000000003</v>
      </c>
      <c r="H798" s="961">
        <v>-41.1</v>
      </c>
      <c r="I798" s="961">
        <v>27.3</v>
      </c>
      <c r="J798" s="963" t="s">
        <v>18</v>
      </c>
      <c r="K798" s="959">
        <f t="shared" si="1"/>
        <v>-55.2</v>
      </c>
      <c r="L798" s="648"/>
    </row>
    <row r="799" spans="1:12" ht="12.75" x14ac:dyDescent="0.2">
      <c r="A799" s="67"/>
      <c r="B799" s="971" t="s">
        <v>355</v>
      </c>
      <c r="C799" s="656"/>
      <c r="D799" s="962"/>
      <c r="E799" s="962"/>
      <c r="F799" s="962"/>
      <c r="G799" s="962"/>
      <c r="H799" s="962"/>
      <c r="I799" s="962"/>
      <c r="J799" s="964"/>
      <c r="K799" s="960">
        <f t="shared" si="1"/>
        <v>0</v>
      </c>
      <c r="L799" s="648"/>
    </row>
    <row r="800" spans="1:12" ht="12.75" x14ac:dyDescent="0.2">
      <c r="A800" s="67"/>
      <c r="B800" s="671" t="s">
        <v>76</v>
      </c>
      <c r="C800" s="656"/>
      <c r="D800" s="672" t="s">
        <v>18</v>
      </c>
      <c r="E800" s="672" t="s">
        <v>18</v>
      </c>
      <c r="F800" s="672">
        <v>-0.7</v>
      </c>
      <c r="G800" s="672">
        <v>-40.700000000000003</v>
      </c>
      <c r="H800" s="672">
        <v>-41.1</v>
      </c>
      <c r="I800" s="672">
        <v>27.3</v>
      </c>
      <c r="J800" s="672">
        <v>-224.3</v>
      </c>
      <c r="K800" s="665">
        <f t="shared" si="1"/>
        <v>-279.5</v>
      </c>
      <c r="L800" s="648"/>
    </row>
    <row r="801" spans="1:12" ht="12.75" x14ac:dyDescent="0.2">
      <c r="A801" s="67"/>
      <c r="B801" s="671" t="s">
        <v>321</v>
      </c>
      <c r="C801" s="656"/>
      <c r="D801" s="672" t="s">
        <v>18</v>
      </c>
      <c r="E801" s="672">
        <v>1</v>
      </c>
      <c r="F801" s="672" t="s">
        <v>18</v>
      </c>
      <c r="G801" s="672" t="s">
        <v>18</v>
      </c>
      <c r="H801" s="672" t="s">
        <v>18</v>
      </c>
      <c r="I801" s="672" t="s">
        <v>18</v>
      </c>
      <c r="J801" s="672">
        <v>-1</v>
      </c>
      <c r="K801" s="665">
        <f t="shared" si="1"/>
        <v>0</v>
      </c>
      <c r="L801" s="648"/>
    </row>
    <row r="802" spans="1:12" ht="13.5" thickBot="1" x14ac:dyDescent="0.25">
      <c r="A802" s="67"/>
      <c r="B802" s="667" t="s">
        <v>705</v>
      </c>
      <c r="C802" s="656"/>
      <c r="D802" s="668">
        <v>2239.3000000000002</v>
      </c>
      <c r="E802" s="668">
        <v>782.4</v>
      </c>
      <c r="F802" s="668">
        <v>-12.9</v>
      </c>
      <c r="G802" s="668">
        <v>-115.7</v>
      </c>
      <c r="H802" s="668">
        <v>-31.6</v>
      </c>
      <c r="I802" s="668">
        <v>104.8</v>
      </c>
      <c r="J802" s="668">
        <v>177.5</v>
      </c>
      <c r="K802" s="666">
        <f t="shared" si="1"/>
        <v>3143.8000000000006</v>
      </c>
      <c r="L802" s="648"/>
    </row>
    <row r="803" spans="1:12" ht="15.75" thickTop="1" x14ac:dyDescent="0.25">
      <c r="A803" s="67"/>
      <c r="B803" s="653"/>
      <c r="D803" s="654"/>
      <c r="E803" s="654"/>
      <c r="F803" s="654"/>
      <c r="G803" s="654"/>
      <c r="H803" s="654"/>
      <c r="I803" s="654"/>
      <c r="J803" s="654"/>
      <c r="K803" s="655"/>
      <c r="L803" s="648"/>
    </row>
    <row r="804" spans="1:12" x14ac:dyDescent="0.25">
      <c r="A804" s="67"/>
      <c r="B804" s="653"/>
      <c r="D804" s="654"/>
      <c r="E804" s="654"/>
      <c r="F804" s="654"/>
      <c r="G804" s="654"/>
      <c r="H804" s="654"/>
      <c r="I804" s="654"/>
      <c r="J804" s="654"/>
      <c r="K804" s="655"/>
      <c r="L804" s="648"/>
    </row>
    <row r="805" spans="1:12" ht="45" x14ac:dyDescent="0.25">
      <c r="A805" s="67"/>
      <c r="B805" s="433" t="s">
        <v>770</v>
      </c>
      <c r="D805" s="654"/>
      <c r="E805" s="654"/>
      <c r="F805" s="654"/>
      <c r="G805" s="654"/>
      <c r="H805" s="654"/>
      <c r="I805" s="654"/>
      <c r="J805" s="654"/>
      <c r="K805" s="655"/>
      <c r="L805" s="648"/>
    </row>
    <row r="806" spans="1:12" x14ac:dyDescent="0.25">
      <c r="A806" s="67"/>
      <c r="B806" s="67"/>
      <c r="C806" s="646"/>
      <c r="D806" s="644"/>
      <c r="E806" s="645"/>
      <c r="F806" s="645"/>
      <c r="G806" s="647"/>
      <c r="H806" s="647"/>
      <c r="I806" s="647"/>
      <c r="J806" s="645"/>
      <c r="K806" s="645"/>
    </row>
    <row r="807" spans="1:12" ht="14.45" customHeight="1" x14ac:dyDescent="0.25">
      <c r="A807" s="67"/>
      <c r="B807" s="939"/>
      <c r="D807" s="940" t="s">
        <v>42</v>
      </c>
      <c r="E807" s="940" t="s">
        <v>43</v>
      </c>
      <c r="F807" s="943" t="s">
        <v>44</v>
      </c>
      <c r="G807" s="943"/>
      <c r="H807" s="943"/>
      <c r="I807" s="943" t="s">
        <v>560</v>
      </c>
      <c r="J807" s="940" t="s">
        <v>128</v>
      </c>
      <c r="K807" s="943" t="s">
        <v>519</v>
      </c>
    </row>
    <row r="808" spans="1:12" ht="15.75" thickBot="1" x14ac:dyDescent="0.3">
      <c r="A808" s="67"/>
      <c r="B808" s="939"/>
      <c r="D808" s="940"/>
      <c r="E808" s="940"/>
      <c r="F808" s="954"/>
      <c r="G808" s="954"/>
      <c r="H808" s="954"/>
      <c r="I808" s="943"/>
      <c r="J808" s="940"/>
      <c r="K808" s="943"/>
    </row>
    <row r="809" spans="1:12" ht="36" customHeight="1" x14ac:dyDescent="0.25">
      <c r="A809" s="67"/>
      <c r="B809" s="939"/>
      <c r="D809" s="940"/>
      <c r="E809" s="940"/>
      <c r="F809" s="945" t="s">
        <v>520</v>
      </c>
      <c r="G809" s="682" t="s">
        <v>389</v>
      </c>
      <c r="H809" s="945" t="s">
        <v>523</v>
      </c>
      <c r="I809" s="943"/>
      <c r="J809" s="940"/>
      <c r="K809" s="943"/>
    </row>
    <row r="810" spans="1:12" x14ac:dyDescent="0.25">
      <c r="A810" s="67"/>
      <c r="B810" s="939"/>
      <c r="D810" s="940"/>
      <c r="E810" s="940"/>
      <c r="F810" s="940"/>
      <c r="G810" s="682"/>
      <c r="H810" s="940"/>
      <c r="I810" s="944"/>
      <c r="J810" s="940"/>
      <c r="K810" s="943"/>
    </row>
    <row r="811" spans="1:12" ht="13.5" thickBot="1" x14ac:dyDescent="0.25">
      <c r="A811" s="67"/>
      <c r="B811" s="657" t="s">
        <v>772</v>
      </c>
      <c r="C811" s="656"/>
      <c r="D811" s="658">
        <v>2239.3000000000002</v>
      </c>
      <c r="E811" s="658">
        <v>771.7</v>
      </c>
      <c r="F811" s="658">
        <v>-12.9</v>
      </c>
      <c r="G811" s="658">
        <v>-42</v>
      </c>
      <c r="H811" s="658">
        <v>-20.9</v>
      </c>
      <c r="I811" s="658">
        <v>142.5</v>
      </c>
      <c r="J811" s="658">
        <v>-37.1</v>
      </c>
      <c r="K811" s="659">
        <f>SUM(D811:J811)</f>
        <v>3040.6</v>
      </c>
      <c r="L811" s="648"/>
    </row>
    <row r="812" spans="1:12" ht="13.5" thickTop="1" x14ac:dyDescent="0.2">
      <c r="A812" s="67"/>
      <c r="B812" s="660" t="s">
        <v>176</v>
      </c>
      <c r="C812" s="656"/>
      <c r="D812" s="661" t="s">
        <v>18</v>
      </c>
      <c r="E812" s="661" t="s">
        <v>18</v>
      </c>
      <c r="F812" s="661" t="s">
        <v>18</v>
      </c>
      <c r="G812" s="661" t="s">
        <v>18</v>
      </c>
      <c r="H812" s="661" t="s">
        <v>18</v>
      </c>
      <c r="I812" s="661" t="s">
        <v>18</v>
      </c>
      <c r="J812" s="661">
        <v>-47.6</v>
      </c>
      <c r="K812" s="662">
        <f t="shared" ref="K812:K825" si="2">SUM(D812:J812)</f>
        <v>-47.6</v>
      </c>
      <c r="L812" s="648"/>
    </row>
    <row r="813" spans="1:12" ht="12.75" x14ac:dyDescent="0.2">
      <c r="A813" s="67"/>
      <c r="B813" s="955" t="s">
        <v>354</v>
      </c>
      <c r="C813" s="656"/>
      <c r="D813" s="957" t="s">
        <v>18</v>
      </c>
      <c r="E813" s="957" t="s">
        <v>18</v>
      </c>
      <c r="F813" s="957" t="s">
        <v>18</v>
      </c>
      <c r="G813" s="957" t="s">
        <v>18</v>
      </c>
      <c r="H813" s="957">
        <v>-4.5</v>
      </c>
      <c r="I813" s="957">
        <v>20.6</v>
      </c>
      <c r="J813" s="967" t="s">
        <v>18</v>
      </c>
      <c r="K813" s="959">
        <f t="shared" si="2"/>
        <v>16.100000000000001</v>
      </c>
      <c r="L813" s="648"/>
    </row>
    <row r="814" spans="1:12" ht="12.75" x14ac:dyDescent="0.2">
      <c r="A814" s="67"/>
      <c r="B814" s="956" t="s">
        <v>355</v>
      </c>
      <c r="C814" s="656"/>
      <c r="D814" s="958"/>
      <c r="E814" s="958"/>
      <c r="F814" s="958"/>
      <c r="G814" s="958"/>
      <c r="H814" s="958"/>
      <c r="I814" s="958"/>
      <c r="J814" s="968"/>
      <c r="K814" s="960">
        <f t="shared" si="2"/>
        <v>0</v>
      </c>
      <c r="L814" s="648"/>
    </row>
    <row r="815" spans="1:12" ht="12.75" x14ac:dyDescent="0.2">
      <c r="A815" s="67"/>
      <c r="B815" s="663" t="s">
        <v>76</v>
      </c>
      <c r="C815" s="656"/>
      <c r="D815" s="664" t="s">
        <v>18</v>
      </c>
      <c r="E815" s="664" t="s">
        <v>18</v>
      </c>
      <c r="F815" s="664" t="s">
        <v>18</v>
      </c>
      <c r="G815" s="664" t="s">
        <v>18</v>
      </c>
      <c r="H815" s="664">
        <v>-4.5</v>
      </c>
      <c r="I815" s="664">
        <v>20.6</v>
      </c>
      <c r="J815" s="664">
        <v>-47.6</v>
      </c>
      <c r="K815" s="665">
        <f t="shared" si="2"/>
        <v>-31.5</v>
      </c>
      <c r="L815" s="648"/>
    </row>
    <row r="816" spans="1:12" ht="12.75" x14ac:dyDescent="0.2">
      <c r="A816" s="67"/>
      <c r="B816" s="663" t="s">
        <v>357</v>
      </c>
      <c r="C816" s="656"/>
      <c r="D816" s="664"/>
      <c r="E816" s="664"/>
      <c r="F816" s="664"/>
      <c r="G816" s="664"/>
      <c r="H816" s="664"/>
      <c r="I816" s="664"/>
      <c r="J816" s="664"/>
      <c r="K816" s="665">
        <f t="shared" si="2"/>
        <v>0</v>
      </c>
      <c r="L816" s="648"/>
    </row>
    <row r="817" spans="1:12" ht="13.5" thickBot="1" x14ac:dyDescent="0.25">
      <c r="A817" s="67"/>
      <c r="B817" s="679" t="s">
        <v>771</v>
      </c>
      <c r="C817" s="656"/>
      <c r="D817" s="673">
        <v>2239.3000000000002</v>
      </c>
      <c r="E817" s="673">
        <v>771.7</v>
      </c>
      <c r="F817" s="673">
        <v>-12.9</v>
      </c>
      <c r="G817" s="673">
        <v>-42</v>
      </c>
      <c r="H817" s="673">
        <v>-25.4</v>
      </c>
      <c r="I817" s="673">
        <v>163.1</v>
      </c>
      <c r="J817" s="673">
        <v>-84.7</v>
      </c>
      <c r="K817" s="674">
        <f t="shared" si="2"/>
        <v>3009.1</v>
      </c>
      <c r="L817" s="648"/>
    </row>
    <row r="818" spans="1:12" ht="13.5" thickBot="1" x14ac:dyDescent="0.25">
      <c r="A818" s="67"/>
      <c r="B818" s="680"/>
      <c r="C818" s="656"/>
      <c r="D818" s="677"/>
      <c r="E818" s="677"/>
      <c r="F818" s="677"/>
      <c r="G818" s="677"/>
      <c r="H818" s="677"/>
      <c r="I818" s="677"/>
      <c r="J818" s="677"/>
      <c r="K818" s="678"/>
      <c r="L818" s="648"/>
    </row>
    <row r="819" spans="1:12" ht="13.5" thickBot="1" x14ac:dyDescent="0.25">
      <c r="A819" s="67"/>
      <c r="B819" s="681" t="s">
        <v>718</v>
      </c>
      <c r="C819" s="656"/>
      <c r="D819" s="675">
        <v>2239.3000000000002</v>
      </c>
      <c r="E819" s="675">
        <v>782.4</v>
      </c>
      <c r="F819" s="675">
        <v>-12.9</v>
      </c>
      <c r="G819" s="675">
        <v>-115.7</v>
      </c>
      <c r="H819" s="675">
        <v>-31.6</v>
      </c>
      <c r="I819" s="675">
        <v>104.8</v>
      </c>
      <c r="J819" s="675">
        <v>177.5</v>
      </c>
      <c r="K819" s="676">
        <f t="shared" si="2"/>
        <v>3143.8000000000006</v>
      </c>
      <c r="L819" s="648"/>
    </row>
    <row r="820" spans="1:12" ht="13.5" thickTop="1" x14ac:dyDescent="0.2">
      <c r="A820" s="67"/>
      <c r="B820" s="669" t="s">
        <v>176</v>
      </c>
      <c r="C820" s="656"/>
      <c r="D820" s="670" t="s">
        <v>18</v>
      </c>
      <c r="E820" s="670" t="s">
        <v>18</v>
      </c>
      <c r="F820" s="670" t="s">
        <v>18</v>
      </c>
      <c r="G820" s="670" t="s">
        <v>18</v>
      </c>
      <c r="H820" s="670" t="s">
        <v>18</v>
      </c>
      <c r="I820" s="670" t="s">
        <v>18</v>
      </c>
      <c r="J820" s="670">
        <v>-71.3</v>
      </c>
      <c r="K820" s="662">
        <f t="shared" si="2"/>
        <v>-71.3</v>
      </c>
      <c r="L820" s="648"/>
    </row>
    <row r="821" spans="1:12" ht="12.75" x14ac:dyDescent="0.2">
      <c r="A821" s="67"/>
      <c r="B821" s="970" t="s">
        <v>354</v>
      </c>
      <c r="C821" s="656"/>
      <c r="D821" s="961" t="s">
        <v>18</v>
      </c>
      <c r="E821" s="961" t="s">
        <v>18</v>
      </c>
      <c r="F821" s="961" t="s">
        <v>18</v>
      </c>
      <c r="G821" s="961" t="s">
        <v>18</v>
      </c>
      <c r="H821" s="961">
        <v>-2.7</v>
      </c>
      <c r="I821" s="961">
        <v>11.4</v>
      </c>
      <c r="J821" s="963" t="s">
        <v>18</v>
      </c>
      <c r="K821" s="959">
        <f t="shared" si="2"/>
        <v>8.6999999999999993</v>
      </c>
      <c r="L821" s="648"/>
    </row>
    <row r="822" spans="1:12" ht="12.75" x14ac:dyDescent="0.2">
      <c r="A822" s="67"/>
      <c r="B822" s="971" t="s">
        <v>355</v>
      </c>
      <c r="C822" s="656"/>
      <c r="D822" s="962"/>
      <c r="E822" s="962"/>
      <c r="F822" s="962"/>
      <c r="G822" s="962"/>
      <c r="H822" s="962"/>
      <c r="I822" s="962"/>
      <c r="J822" s="964"/>
      <c r="K822" s="960">
        <f t="shared" si="2"/>
        <v>0</v>
      </c>
      <c r="L822" s="648"/>
    </row>
    <row r="823" spans="1:12" ht="12.75" x14ac:dyDescent="0.2">
      <c r="A823" s="67"/>
      <c r="B823" s="671" t="s">
        <v>76</v>
      </c>
      <c r="C823" s="656"/>
      <c r="D823" s="672" t="s">
        <v>18</v>
      </c>
      <c r="E823" s="672" t="s">
        <v>18</v>
      </c>
      <c r="F823" s="672" t="s">
        <v>18</v>
      </c>
      <c r="G823" s="672" t="s">
        <v>18</v>
      </c>
      <c r="H823" s="672">
        <v>-2.7</v>
      </c>
      <c r="I823" s="672">
        <v>11.4</v>
      </c>
      <c r="J823" s="672">
        <v>-71.3</v>
      </c>
      <c r="K823" s="665">
        <f t="shared" si="2"/>
        <v>-62.599999999999994</v>
      </c>
      <c r="L823" s="648"/>
    </row>
    <row r="824" spans="1:12" ht="12.75" x14ac:dyDescent="0.2">
      <c r="A824" s="67"/>
      <c r="B824" s="671" t="s">
        <v>321</v>
      </c>
      <c r="C824" s="656"/>
      <c r="D824" s="672"/>
      <c r="E824" s="672"/>
      <c r="F824" s="672"/>
      <c r="G824" s="672"/>
      <c r="H824" s="672"/>
      <c r="I824" s="672"/>
      <c r="J824" s="672"/>
      <c r="K824" s="665">
        <f t="shared" si="2"/>
        <v>0</v>
      </c>
      <c r="L824" s="648"/>
    </row>
    <row r="825" spans="1:12" ht="13.5" thickBot="1" x14ac:dyDescent="0.25">
      <c r="A825" s="67"/>
      <c r="B825" s="667" t="s">
        <v>775</v>
      </c>
      <c r="C825" s="656"/>
      <c r="D825" s="668">
        <v>2239.3000000000002</v>
      </c>
      <c r="E825" s="668">
        <v>782.4</v>
      </c>
      <c r="F825" s="668">
        <v>-12.9</v>
      </c>
      <c r="G825" s="668">
        <v>-115.7</v>
      </c>
      <c r="H825" s="668">
        <v>-34.299999999999997</v>
      </c>
      <c r="I825" s="668">
        <v>116.2</v>
      </c>
      <c r="J825" s="668">
        <v>106.2</v>
      </c>
      <c r="K825" s="666">
        <f t="shared" si="2"/>
        <v>3081.2</v>
      </c>
      <c r="L825" s="648"/>
    </row>
    <row r="826" spans="1:12" ht="15.75" thickTop="1" x14ac:dyDescent="0.25">
      <c r="A826" s="67"/>
      <c r="B826" s="67"/>
      <c r="C826" s="646"/>
      <c r="D826" s="644"/>
      <c r="E826" s="645"/>
      <c r="F826" s="645"/>
      <c r="G826" s="647"/>
      <c r="H826" s="647"/>
      <c r="I826" s="647"/>
      <c r="J826" s="645"/>
      <c r="K826" s="645"/>
    </row>
    <row r="827" spans="1:12" x14ac:dyDescent="0.25">
      <c r="A827" s="67"/>
      <c r="B827" s="67"/>
      <c r="C827" s="646"/>
      <c r="D827" s="644"/>
      <c r="E827" s="645"/>
      <c r="F827" s="645"/>
      <c r="G827" s="647"/>
      <c r="H827" s="647"/>
      <c r="I827" s="647"/>
      <c r="J827" s="645"/>
      <c r="K827" s="645"/>
    </row>
    <row r="828" spans="1:12" ht="45" x14ac:dyDescent="0.25">
      <c r="A828" s="67"/>
      <c r="B828" s="433" t="s">
        <v>779</v>
      </c>
      <c r="C828" s="646"/>
      <c r="D828" s="644"/>
      <c r="E828" s="645"/>
      <c r="F828" s="645"/>
      <c r="G828" s="647"/>
      <c r="H828" s="647"/>
      <c r="I828" s="647"/>
      <c r="J828" s="645"/>
      <c r="K828" s="645"/>
    </row>
    <row r="829" spans="1:12" x14ac:dyDescent="0.25">
      <c r="A829" s="67"/>
      <c r="B829" s="67"/>
      <c r="C829" s="646"/>
      <c r="D829" s="644"/>
      <c r="E829" s="645"/>
      <c r="F829" s="645"/>
      <c r="G829" s="647"/>
      <c r="H829" s="647"/>
      <c r="I829" s="647"/>
      <c r="J829" s="645"/>
      <c r="K829" s="645"/>
    </row>
    <row r="830" spans="1:12" ht="38.25" customHeight="1" x14ac:dyDescent="0.25">
      <c r="A830" s="67"/>
      <c r="B830" s="939"/>
      <c r="D830" s="940" t="s">
        <v>42</v>
      </c>
      <c r="E830" s="940" t="s">
        <v>43</v>
      </c>
      <c r="F830" s="943" t="s">
        <v>44</v>
      </c>
      <c r="G830" s="943"/>
      <c r="H830" s="943"/>
      <c r="I830" s="943" t="s">
        <v>560</v>
      </c>
      <c r="J830" s="940" t="s">
        <v>128</v>
      </c>
      <c r="K830" s="943" t="s">
        <v>519</v>
      </c>
    </row>
    <row r="831" spans="1:12" ht="15.75" thickBot="1" x14ac:dyDescent="0.3">
      <c r="A831" s="67"/>
      <c r="B831" s="939"/>
      <c r="D831" s="940"/>
      <c r="E831" s="940"/>
      <c r="F831" s="954"/>
      <c r="G831" s="954"/>
      <c r="H831" s="954"/>
      <c r="I831" s="943"/>
      <c r="J831" s="940"/>
      <c r="K831" s="943"/>
    </row>
    <row r="832" spans="1:12" ht="51" x14ac:dyDescent="0.25">
      <c r="A832" s="67"/>
      <c r="B832" s="939"/>
      <c r="D832" s="940"/>
      <c r="E832" s="940"/>
      <c r="F832" s="945" t="s">
        <v>520</v>
      </c>
      <c r="G832" s="682" t="s">
        <v>389</v>
      </c>
      <c r="H832" s="945" t="s">
        <v>523</v>
      </c>
      <c r="I832" s="943"/>
      <c r="J832" s="940"/>
      <c r="K832" s="943"/>
    </row>
    <row r="833" spans="1:11" x14ac:dyDescent="0.25">
      <c r="A833" s="67"/>
      <c r="B833" s="939"/>
      <c r="D833" s="940"/>
      <c r="E833" s="940"/>
      <c r="F833" s="940"/>
      <c r="G833" s="682"/>
      <c r="H833" s="940"/>
      <c r="I833" s="944"/>
      <c r="J833" s="940"/>
      <c r="K833" s="943"/>
    </row>
    <row r="834" spans="1:11" ht="13.5" thickBot="1" x14ac:dyDescent="0.25">
      <c r="A834" s="67"/>
      <c r="B834" s="657" t="s">
        <v>772</v>
      </c>
      <c r="C834" s="656"/>
      <c r="D834" s="658">
        <v>2239.3000000000002</v>
      </c>
      <c r="E834" s="658">
        <v>771.7</v>
      </c>
      <c r="F834" s="658">
        <v>-12.9</v>
      </c>
      <c r="G834" s="658">
        <v>-42</v>
      </c>
      <c r="H834" s="658">
        <v>-20.9</v>
      </c>
      <c r="I834" s="658">
        <v>142.5</v>
      </c>
      <c r="J834" s="658">
        <v>-37.1</v>
      </c>
      <c r="K834" s="659">
        <f>SUM(D834:J834)</f>
        <v>3040.6</v>
      </c>
    </row>
    <row r="835" spans="1:11" ht="13.5" thickTop="1" x14ac:dyDescent="0.2">
      <c r="A835" s="67"/>
      <c r="B835" s="660" t="s">
        <v>176</v>
      </c>
      <c r="C835" s="656"/>
      <c r="D835" s="661" t="s">
        <v>18</v>
      </c>
      <c r="E835" s="661" t="s">
        <v>18</v>
      </c>
      <c r="F835" s="661" t="s">
        <v>18</v>
      </c>
      <c r="G835" s="661" t="s">
        <v>18</v>
      </c>
      <c r="H835" s="661" t="s">
        <v>18</v>
      </c>
      <c r="I835" s="661" t="s">
        <v>18</v>
      </c>
      <c r="J835" s="661">
        <v>-42.4</v>
      </c>
      <c r="K835" s="662">
        <f>SUM(D835:J835)</f>
        <v>-42.4</v>
      </c>
    </row>
    <row r="836" spans="1:11" ht="12.75" x14ac:dyDescent="0.2">
      <c r="A836" s="67"/>
      <c r="B836" s="955" t="s">
        <v>354</v>
      </c>
      <c r="C836" s="656"/>
      <c r="D836" s="957"/>
      <c r="E836" s="957"/>
      <c r="F836" s="957"/>
      <c r="G836" s="957">
        <v>36.799999999999997</v>
      </c>
      <c r="H836" s="957">
        <v>-7.5</v>
      </c>
      <c r="I836" s="957">
        <v>15.3</v>
      </c>
      <c r="J836" s="967"/>
      <c r="K836" s="959">
        <f>SUM(D836:J837)</f>
        <v>44.599999999999994</v>
      </c>
    </row>
    <row r="837" spans="1:11" ht="12.75" x14ac:dyDescent="0.2">
      <c r="A837" s="67"/>
      <c r="B837" s="956" t="s">
        <v>355</v>
      </c>
      <c r="C837" s="656"/>
      <c r="D837" s="958"/>
      <c r="E837" s="958"/>
      <c r="F837" s="958"/>
      <c r="G837" s="958"/>
      <c r="H837" s="958"/>
      <c r="I837" s="958"/>
      <c r="J837" s="968"/>
      <c r="K837" s="960"/>
    </row>
    <row r="838" spans="1:11" ht="12.75" x14ac:dyDescent="0.2">
      <c r="A838" s="67"/>
      <c r="B838" s="663" t="s">
        <v>76</v>
      </c>
      <c r="C838" s="656"/>
      <c r="D838" s="683" t="s">
        <v>18</v>
      </c>
      <c r="E838" s="683" t="s">
        <v>18</v>
      </c>
      <c r="F838" s="683" t="s">
        <v>18</v>
      </c>
      <c r="G838" s="683">
        <v>36.799999999999997</v>
      </c>
      <c r="H838" s="683">
        <v>-7.5</v>
      </c>
      <c r="I838" s="683">
        <v>15.3</v>
      </c>
      <c r="J838" s="683">
        <v>-42.4</v>
      </c>
      <c r="K838" s="674">
        <f>SUM(D838:J838)</f>
        <v>2.1999999999999957</v>
      </c>
    </row>
    <row r="839" spans="1:11" ht="12.75" x14ac:dyDescent="0.2">
      <c r="A839" s="67"/>
      <c r="B839" s="663" t="s">
        <v>357</v>
      </c>
      <c r="C839" s="656"/>
      <c r="D839" s="685" t="s">
        <v>18</v>
      </c>
      <c r="E839" s="685">
        <v>-97.3</v>
      </c>
      <c r="F839" s="685" t="s">
        <v>18</v>
      </c>
      <c r="G839" s="685" t="s">
        <v>18</v>
      </c>
      <c r="H839" s="685" t="s">
        <v>18</v>
      </c>
      <c r="I839" s="685" t="s">
        <v>18</v>
      </c>
      <c r="J839" s="685">
        <v>97.3</v>
      </c>
      <c r="K839" s="665">
        <f>SUM(D839:J839)</f>
        <v>0</v>
      </c>
    </row>
    <row r="840" spans="1:11" ht="13.5" thickBot="1" x14ac:dyDescent="0.25">
      <c r="A840" s="67"/>
      <c r="B840" s="679" t="s">
        <v>780</v>
      </c>
      <c r="C840" s="656"/>
      <c r="D840" s="684">
        <v>2239.3000000000002</v>
      </c>
      <c r="E840" s="684">
        <v>674.4</v>
      </c>
      <c r="F840" s="684">
        <v>-12.9</v>
      </c>
      <c r="G840" s="684">
        <v>-5.2</v>
      </c>
      <c r="H840" s="684">
        <v>-28.4</v>
      </c>
      <c r="I840" s="684">
        <v>157.80000000000001</v>
      </c>
      <c r="J840" s="684">
        <v>17.8</v>
      </c>
      <c r="K840" s="662" t="s">
        <v>781</v>
      </c>
    </row>
    <row r="841" spans="1:11" ht="13.5" thickBot="1" x14ac:dyDescent="0.25">
      <c r="A841" s="67"/>
      <c r="B841" s="680"/>
      <c r="C841" s="656"/>
      <c r="D841" s="677"/>
      <c r="E841" s="677"/>
      <c r="F841" s="677"/>
      <c r="G841" s="677"/>
      <c r="H841" s="677"/>
      <c r="I841" s="677"/>
      <c r="J841" s="677"/>
      <c r="K841" s="678"/>
    </row>
    <row r="842" spans="1:11" ht="13.5" thickBot="1" x14ac:dyDescent="0.25">
      <c r="A842" s="67"/>
      <c r="B842" s="681" t="s">
        <v>718</v>
      </c>
      <c r="C842" s="656"/>
      <c r="D842" s="675">
        <v>2239.3000000000002</v>
      </c>
      <c r="E842" s="675">
        <v>782.4</v>
      </c>
      <c r="F842" s="675">
        <v>-12.9</v>
      </c>
      <c r="G842" s="675">
        <v>-115.7</v>
      </c>
      <c r="H842" s="675">
        <v>-31.6</v>
      </c>
      <c r="I842" s="675">
        <v>104.8</v>
      </c>
      <c r="J842" s="675">
        <v>177.5</v>
      </c>
      <c r="K842" s="676">
        <f>SUM(D842:J842)</f>
        <v>3143.8000000000006</v>
      </c>
    </row>
    <row r="843" spans="1:11" ht="13.5" thickTop="1" x14ac:dyDescent="0.2">
      <c r="A843" s="67"/>
      <c r="B843" s="669" t="s">
        <v>176</v>
      </c>
      <c r="C843" s="656"/>
      <c r="D843" s="670" t="s">
        <v>18</v>
      </c>
      <c r="E843" s="670" t="s">
        <v>18</v>
      </c>
      <c r="F843" s="670" t="s">
        <v>18</v>
      </c>
      <c r="G843" s="670" t="s">
        <v>18</v>
      </c>
      <c r="H843" s="670" t="s">
        <v>18</v>
      </c>
      <c r="I843" s="670" t="s">
        <v>18</v>
      </c>
      <c r="J843" s="670">
        <v>-130</v>
      </c>
      <c r="K843" s="662">
        <f t="shared" ref="K843:K848" si="3">SUM(D843:J843)</f>
        <v>-130</v>
      </c>
    </row>
    <row r="844" spans="1:11" ht="12.75" x14ac:dyDescent="0.2">
      <c r="A844" s="67"/>
      <c r="B844" s="970" t="s">
        <v>354</v>
      </c>
      <c r="C844" s="656"/>
      <c r="D844" s="961"/>
      <c r="E844" s="961"/>
      <c r="F844" s="961"/>
      <c r="G844" s="961">
        <v>29.5</v>
      </c>
      <c r="H844" s="961">
        <v>15.9</v>
      </c>
      <c r="I844" s="961">
        <v>8.6</v>
      </c>
      <c r="J844" s="963"/>
      <c r="K844" s="959">
        <f t="shared" si="3"/>
        <v>54</v>
      </c>
    </row>
    <row r="845" spans="1:11" ht="12.75" x14ac:dyDescent="0.2">
      <c r="A845" s="67"/>
      <c r="B845" s="971" t="s">
        <v>355</v>
      </c>
      <c r="C845" s="656"/>
      <c r="D845" s="962"/>
      <c r="E845" s="962"/>
      <c r="F845" s="962"/>
      <c r="G845" s="962"/>
      <c r="H845" s="962"/>
      <c r="I845" s="962"/>
      <c r="J845" s="964"/>
      <c r="K845" s="960">
        <f t="shared" si="3"/>
        <v>0</v>
      </c>
    </row>
    <row r="846" spans="1:11" ht="12.75" x14ac:dyDescent="0.2">
      <c r="A846" s="67"/>
      <c r="B846" s="671" t="s">
        <v>76</v>
      </c>
      <c r="C846" s="656"/>
      <c r="D846" s="672"/>
      <c r="E846" s="672"/>
      <c r="F846" s="672"/>
      <c r="G846" s="672">
        <v>29.5</v>
      </c>
      <c r="H846" s="672">
        <v>15.9</v>
      </c>
      <c r="I846" s="672">
        <v>8.6</v>
      </c>
      <c r="J846" s="672">
        <v>-130</v>
      </c>
      <c r="K846" s="665">
        <f t="shared" si="3"/>
        <v>-76</v>
      </c>
    </row>
    <row r="847" spans="1:11" ht="12.75" x14ac:dyDescent="0.2">
      <c r="A847" s="67"/>
      <c r="B847" s="671" t="s">
        <v>321</v>
      </c>
      <c r="C847" s="656"/>
      <c r="D847" s="672"/>
      <c r="E847" s="672">
        <v>-21.6</v>
      </c>
      <c r="F847" s="672"/>
      <c r="G847" s="672"/>
      <c r="H847" s="672"/>
      <c r="I847" s="672"/>
      <c r="J847" s="672">
        <v>21.6</v>
      </c>
      <c r="K847" s="665">
        <f t="shared" si="3"/>
        <v>0</v>
      </c>
    </row>
    <row r="848" spans="1:11" ht="13.5" thickBot="1" x14ac:dyDescent="0.25">
      <c r="A848" s="67"/>
      <c r="B848" s="667" t="s">
        <v>780</v>
      </c>
      <c r="C848" s="656"/>
      <c r="D848" s="668">
        <v>2239.3000000000002</v>
      </c>
      <c r="E848" s="668">
        <v>760.8</v>
      </c>
      <c r="F848" s="668">
        <v>-12.9</v>
      </c>
      <c r="G848" s="668">
        <v>-86.2</v>
      </c>
      <c r="H848" s="668">
        <v>-15.7</v>
      </c>
      <c r="I848" s="668">
        <v>113.4</v>
      </c>
      <c r="J848" s="668">
        <v>69.099999999999994</v>
      </c>
      <c r="K848" s="666">
        <f t="shared" si="3"/>
        <v>3067.8000000000006</v>
      </c>
    </row>
    <row r="849" spans="1:11" ht="15.75" thickTop="1" x14ac:dyDescent="0.25">
      <c r="A849" s="67"/>
      <c r="B849" s="67"/>
      <c r="C849" s="646"/>
      <c r="D849" s="644"/>
      <c r="E849" s="645"/>
      <c r="F849" s="645"/>
      <c r="G849" s="647"/>
      <c r="H849" s="647"/>
      <c r="I849" s="647"/>
      <c r="J849" s="645"/>
      <c r="K849" s="645"/>
    </row>
    <row r="850" spans="1:11" x14ac:dyDescent="0.25">
      <c r="A850" s="67"/>
      <c r="B850" s="67"/>
      <c r="C850" s="646"/>
      <c r="D850" s="644"/>
      <c r="E850" s="645"/>
      <c r="F850" s="645"/>
      <c r="G850" s="647"/>
      <c r="H850" s="647"/>
      <c r="I850" s="647"/>
      <c r="J850" s="645"/>
      <c r="K850" s="645"/>
    </row>
    <row r="851" spans="1:11" ht="45" x14ac:dyDescent="0.25">
      <c r="A851" s="67"/>
      <c r="B851" s="433" t="s">
        <v>784</v>
      </c>
      <c r="C851" s="646"/>
      <c r="D851" s="644"/>
      <c r="E851" s="645"/>
      <c r="F851" s="645"/>
      <c r="G851" s="647"/>
      <c r="H851" s="647"/>
      <c r="I851" s="647"/>
      <c r="J851" s="645"/>
      <c r="K851" s="645"/>
    </row>
    <row r="852" spans="1:11" x14ac:dyDescent="0.25">
      <c r="A852" s="67"/>
      <c r="B852" s="67"/>
      <c r="C852" s="646"/>
      <c r="D852" s="644"/>
      <c r="E852" s="645"/>
      <c r="F852" s="645"/>
      <c r="G852" s="647"/>
      <c r="H852" s="647"/>
      <c r="I852" s="647"/>
      <c r="J852" s="645"/>
      <c r="K852" s="645"/>
    </row>
    <row r="853" spans="1:11" ht="38.25" customHeight="1" x14ac:dyDescent="0.25">
      <c r="A853" s="67"/>
      <c r="B853" s="939"/>
      <c r="D853" s="940" t="s">
        <v>42</v>
      </c>
      <c r="E853" s="940" t="s">
        <v>43</v>
      </c>
      <c r="F853" s="943" t="s">
        <v>44</v>
      </c>
      <c r="G853" s="943"/>
      <c r="H853" s="943"/>
      <c r="I853" s="943" t="s">
        <v>560</v>
      </c>
      <c r="J853" s="940" t="s">
        <v>128</v>
      </c>
      <c r="K853" s="943" t="s">
        <v>519</v>
      </c>
    </row>
    <row r="854" spans="1:11" ht="15.75" thickBot="1" x14ac:dyDescent="0.3">
      <c r="A854" s="67"/>
      <c r="B854" s="939"/>
      <c r="D854" s="940"/>
      <c r="E854" s="940"/>
      <c r="F854" s="954"/>
      <c r="G854" s="954"/>
      <c r="H854" s="954"/>
      <c r="I854" s="943"/>
      <c r="J854" s="940"/>
      <c r="K854" s="943"/>
    </row>
    <row r="855" spans="1:11" ht="51" x14ac:dyDescent="0.25">
      <c r="A855" s="67"/>
      <c r="B855" s="939"/>
      <c r="D855" s="940"/>
      <c r="E855" s="940"/>
      <c r="F855" s="945" t="s">
        <v>520</v>
      </c>
      <c r="G855" s="682" t="s">
        <v>389</v>
      </c>
      <c r="H855" s="945" t="s">
        <v>523</v>
      </c>
      <c r="I855" s="943"/>
      <c r="J855" s="940"/>
      <c r="K855" s="943"/>
    </row>
    <row r="856" spans="1:11" x14ac:dyDescent="0.25">
      <c r="A856" s="67"/>
      <c r="B856" s="939"/>
      <c r="D856" s="940"/>
      <c r="E856" s="940"/>
      <c r="F856" s="940"/>
      <c r="G856" s="682"/>
      <c r="H856" s="940"/>
      <c r="I856" s="944"/>
      <c r="J856" s="940"/>
      <c r="K856" s="943"/>
    </row>
    <row r="857" spans="1:11" ht="13.5" thickBot="1" x14ac:dyDescent="0.25">
      <c r="A857" s="67"/>
      <c r="B857" s="657" t="s">
        <v>772</v>
      </c>
      <c r="C857" s="656"/>
      <c r="D857" s="658">
        <v>2239.3000000000002</v>
      </c>
      <c r="E857" s="658">
        <v>771.7</v>
      </c>
      <c r="F857" s="658">
        <v>-12.9</v>
      </c>
      <c r="G857" s="658">
        <v>-42</v>
      </c>
      <c r="H857" s="658">
        <v>-20.9</v>
      </c>
      <c r="I857" s="658">
        <v>142.5</v>
      </c>
      <c r="J857" s="658">
        <v>-37.1</v>
      </c>
      <c r="K857" s="659">
        <f>SUM(D857:J857)</f>
        <v>3040.6</v>
      </c>
    </row>
    <row r="858" spans="1:11" ht="13.5" thickTop="1" x14ac:dyDescent="0.2">
      <c r="A858" s="67"/>
      <c r="B858" s="660" t="s">
        <v>176</v>
      </c>
      <c r="C858" s="656"/>
      <c r="D858" s="661"/>
      <c r="E858" s="661"/>
      <c r="F858" s="661"/>
      <c r="G858" s="661"/>
      <c r="H858" s="661"/>
      <c r="I858" s="661"/>
      <c r="J858" s="661">
        <v>-4.7</v>
      </c>
      <c r="K858" s="662">
        <f>SUM(D858:J858)</f>
        <v>-4.7</v>
      </c>
    </row>
    <row r="859" spans="1:11" ht="12.75" x14ac:dyDescent="0.2">
      <c r="A859" s="67"/>
      <c r="B859" s="955" t="s">
        <v>354</v>
      </c>
      <c r="C859" s="656"/>
      <c r="D859" s="957"/>
      <c r="E859" s="957"/>
      <c r="F859" s="957"/>
      <c r="G859" s="957">
        <v>34.799999999999997</v>
      </c>
      <c r="H859" s="957">
        <v>-26.9</v>
      </c>
      <c r="I859" s="957">
        <v>47.2</v>
      </c>
      <c r="J859" s="967"/>
      <c r="K859" s="959">
        <f>SUM(D859:J860)</f>
        <v>55.1</v>
      </c>
    </row>
    <row r="860" spans="1:11" ht="12.75" x14ac:dyDescent="0.2">
      <c r="A860" s="67"/>
      <c r="B860" s="956" t="s">
        <v>355</v>
      </c>
      <c r="C860" s="656"/>
      <c r="D860" s="958"/>
      <c r="E860" s="958"/>
      <c r="F860" s="958"/>
      <c r="G860" s="958"/>
      <c r="H860" s="958"/>
      <c r="I860" s="958"/>
      <c r="J860" s="968"/>
      <c r="K860" s="960"/>
    </row>
    <row r="861" spans="1:11" ht="12.75" x14ac:dyDescent="0.2">
      <c r="A861" s="67"/>
      <c r="B861" s="663" t="s">
        <v>76</v>
      </c>
      <c r="C861" s="656"/>
      <c r="D861" s="683"/>
      <c r="E861" s="683"/>
      <c r="F861" s="683"/>
      <c r="G861" s="683">
        <f>SUM(G858:G860)</f>
        <v>34.799999999999997</v>
      </c>
      <c r="H861" s="683">
        <f t="shared" ref="H861:J861" si="4">SUM(H858:H860)</f>
        <v>-26.9</v>
      </c>
      <c r="I861" s="683">
        <f t="shared" si="4"/>
        <v>47.2</v>
      </c>
      <c r="J861" s="683">
        <f t="shared" si="4"/>
        <v>-4.7</v>
      </c>
      <c r="K861" s="674">
        <f>SUM(D861:J861)</f>
        <v>50.4</v>
      </c>
    </row>
    <row r="862" spans="1:11" ht="12.75" x14ac:dyDescent="0.2">
      <c r="A862" s="67"/>
      <c r="B862" s="663" t="s">
        <v>357</v>
      </c>
      <c r="C862" s="656"/>
      <c r="D862" s="685"/>
      <c r="E862" s="685">
        <v>-93.7</v>
      </c>
      <c r="F862" s="685"/>
      <c r="G862" s="685"/>
      <c r="H862" s="685"/>
      <c r="I862" s="685"/>
      <c r="J862" s="685">
        <v>93.7</v>
      </c>
      <c r="K862" s="665">
        <f>SUM(D862:J862)</f>
        <v>0</v>
      </c>
    </row>
    <row r="863" spans="1:11" ht="13.5" thickBot="1" x14ac:dyDescent="0.25">
      <c r="A863" s="67"/>
      <c r="B863" s="679" t="s">
        <v>785</v>
      </c>
      <c r="C863" s="656"/>
      <c r="D863" s="684">
        <f>SUM(D857,D861,D862)</f>
        <v>2239.3000000000002</v>
      </c>
      <c r="E863" s="684">
        <f t="shared" ref="E863:J863" si="5">SUM(E857,E861,E862)</f>
        <v>678</v>
      </c>
      <c r="F863" s="684">
        <f t="shared" si="5"/>
        <v>-12.9</v>
      </c>
      <c r="G863" s="684">
        <f t="shared" si="5"/>
        <v>-7.2000000000000028</v>
      </c>
      <c r="H863" s="684">
        <f t="shared" si="5"/>
        <v>-47.8</v>
      </c>
      <c r="I863" s="684">
        <f t="shared" si="5"/>
        <v>189.7</v>
      </c>
      <c r="J863" s="684">
        <f t="shared" si="5"/>
        <v>51.9</v>
      </c>
      <c r="K863" s="662">
        <f>SUM(D863:J863)</f>
        <v>3091</v>
      </c>
    </row>
    <row r="864" spans="1:11" ht="13.5" thickBot="1" x14ac:dyDescent="0.25">
      <c r="A864" s="67"/>
      <c r="B864" s="680"/>
      <c r="C864" s="656"/>
      <c r="D864" s="677"/>
      <c r="E864" s="677"/>
      <c r="F864" s="677"/>
      <c r="G864" s="677"/>
      <c r="H864" s="677"/>
      <c r="I864" s="677"/>
      <c r="J864" s="677"/>
      <c r="K864" s="678"/>
    </row>
    <row r="865" spans="1:11" ht="13.5" thickBot="1" x14ac:dyDescent="0.25">
      <c r="A865" s="67"/>
      <c r="B865" s="681" t="s">
        <v>718</v>
      </c>
      <c r="C865" s="656"/>
      <c r="D865" s="675">
        <v>2239.3000000000002</v>
      </c>
      <c r="E865" s="675">
        <v>782.4</v>
      </c>
      <c r="F865" s="675">
        <v>-12.9</v>
      </c>
      <c r="G865" s="675">
        <v>-115.7</v>
      </c>
      <c r="H865" s="675">
        <v>-31.6</v>
      </c>
      <c r="I865" s="675">
        <v>104.8</v>
      </c>
      <c r="J865" s="675">
        <v>177.5</v>
      </c>
      <c r="K865" s="676">
        <f>SUM(D865:J865)</f>
        <v>3143.8000000000006</v>
      </c>
    </row>
    <row r="866" spans="1:11" ht="13.5" thickTop="1" x14ac:dyDescent="0.2">
      <c r="A866" s="67"/>
      <c r="B866" s="669" t="s">
        <v>176</v>
      </c>
      <c r="C866" s="656"/>
      <c r="D866" s="670"/>
      <c r="E866" s="670"/>
      <c r="F866" s="670"/>
      <c r="G866" s="670"/>
      <c r="H866" s="670"/>
      <c r="I866" s="670"/>
      <c r="J866" s="670">
        <v>-153.5</v>
      </c>
      <c r="K866" s="662">
        <f t="shared" ref="K866:K870" si="6">SUM(D866:J866)</f>
        <v>-153.5</v>
      </c>
    </row>
    <row r="867" spans="1:11" ht="12.75" x14ac:dyDescent="0.2">
      <c r="A867" s="67"/>
      <c r="B867" s="970" t="s">
        <v>354</v>
      </c>
      <c r="C867" s="656"/>
      <c r="D867" s="961"/>
      <c r="E867" s="961"/>
      <c r="F867" s="961"/>
      <c r="G867" s="961">
        <v>29.5</v>
      </c>
      <c r="H867" s="961">
        <v>4.3</v>
      </c>
      <c r="I867" s="961">
        <v>24.5</v>
      </c>
      <c r="J867" s="963"/>
      <c r="K867" s="959">
        <f t="shared" si="6"/>
        <v>58.3</v>
      </c>
    </row>
    <row r="868" spans="1:11" ht="12.75" x14ac:dyDescent="0.2">
      <c r="A868" s="67"/>
      <c r="B868" s="971" t="s">
        <v>355</v>
      </c>
      <c r="C868" s="656"/>
      <c r="D868" s="962"/>
      <c r="E868" s="962"/>
      <c r="F868" s="962"/>
      <c r="G868" s="962"/>
      <c r="H868" s="962"/>
      <c r="I868" s="962"/>
      <c r="J868" s="964"/>
      <c r="K868" s="960">
        <f t="shared" si="6"/>
        <v>0</v>
      </c>
    </row>
    <row r="869" spans="1:11" ht="12.75" x14ac:dyDescent="0.2">
      <c r="A869" s="67"/>
      <c r="B869" s="671" t="s">
        <v>76</v>
      </c>
      <c r="C869" s="656"/>
      <c r="D869" s="672"/>
      <c r="E869" s="672"/>
      <c r="F869" s="672"/>
      <c r="G869" s="672">
        <v>29.5</v>
      </c>
      <c r="H869" s="672">
        <v>4.3</v>
      </c>
      <c r="I869" s="672">
        <v>24.5</v>
      </c>
      <c r="J869" s="672">
        <v>-153.5</v>
      </c>
      <c r="K869" s="665">
        <f t="shared" si="6"/>
        <v>-95.2</v>
      </c>
    </row>
    <row r="870" spans="1:11" ht="12.75" x14ac:dyDescent="0.2">
      <c r="A870" s="67"/>
      <c r="B870" s="671" t="s">
        <v>321</v>
      </c>
      <c r="C870" s="656"/>
      <c r="D870" s="672"/>
      <c r="E870" s="672">
        <v>-10.7</v>
      </c>
      <c r="F870" s="672"/>
      <c r="G870" s="672"/>
      <c r="H870" s="672"/>
      <c r="I870" s="672"/>
      <c r="J870" s="672">
        <v>10.7</v>
      </c>
      <c r="K870" s="665">
        <f t="shared" si="6"/>
        <v>0</v>
      </c>
    </row>
    <row r="871" spans="1:11" ht="13.5" thickBot="1" x14ac:dyDescent="0.25">
      <c r="A871" s="67"/>
      <c r="B871" s="689" t="s">
        <v>826</v>
      </c>
      <c r="C871" s="656"/>
      <c r="D871" s="658">
        <f>SUM(D865,D869,D870)</f>
        <v>2239.3000000000002</v>
      </c>
      <c r="E871" s="658">
        <f t="shared" ref="E871" si="7">SUM(E865,E869,E870)</f>
        <v>771.69999999999993</v>
      </c>
      <c r="F871" s="658">
        <f t="shared" ref="F871" si="8">SUM(F865,F869,F870)</f>
        <v>-12.9</v>
      </c>
      <c r="G871" s="658">
        <f t="shared" ref="G871" si="9">SUM(G865,G869,G870)</f>
        <v>-86.2</v>
      </c>
      <c r="H871" s="658">
        <f t="shared" ref="H871" si="10">SUM(H865,H869,H870)</f>
        <v>-27.3</v>
      </c>
      <c r="I871" s="658">
        <f t="shared" ref="I871" si="11">SUM(I865,I869,I870)</f>
        <v>129.30000000000001</v>
      </c>
      <c r="J871" s="658">
        <f t="shared" ref="J871" si="12">SUM(J865,J869,J870)</f>
        <v>34.700000000000003</v>
      </c>
      <c r="K871" s="666">
        <f>SUM(D871:J871)</f>
        <v>3048.6</v>
      </c>
    </row>
    <row r="872" spans="1:11" ht="15.75" thickTop="1" x14ac:dyDescent="0.25">
      <c r="A872" s="67"/>
      <c r="B872" s="67"/>
      <c r="C872" s="646"/>
      <c r="D872" s="644"/>
      <c r="E872" s="645"/>
      <c r="F872" s="645"/>
      <c r="G872" s="647"/>
      <c r="H872" s="647"/>
      <c r="I872" s="647"/>
      <c r="J872" s="645"/>
      <c r="K872" s="645"/>
    </row>
    <row r="873" spans="1:11" x14ac:dyDescent="0.25">
      <c r="A873" s="67"/>
      <c r="B873" s="67"/>
      <c r="C873" s="646"/>
      <c r="D873" s="644"/>
      <c r="E873" s="645"/>
      <c r="F873" s="645"/>
      <c r="G873" s="647"/>
      <c r="H873" s="647"/>
      <c r="I873" s="647"/>
      <c r="J873" s="645"/>
      <c r="K873" s="645"/>
    </row>
    <row r="874" spans="1:11" ht="45" x14ac:dyDescent="0.25">
      <c r="A874" s="67"/>
      <c r="B874" s="433" t="s">
        <v>794</v>
      </c>
      <c r="C874" s="646"/>
      <c r="D874" s="644"/>
      <c r="E874" s="645"/>
      <c r="F874" s="645"/>
      <c r="G874" s="647"/>
      <c r="H874" s="647"/>
      <c r="I874" s="647"/>
      <c r="J874" s="645"/>
      <c r="K874" s="645"/>
    </row>
    <row r="875" spans="1:11" x14ac:dyDescent="0.25">
      <c r="A875" s="67"/>
      <c r="B875" s="67"/>
      <c r="C875" s="646"/>
      <c r="D875" s="644"/>
      <c r="E875" s="645"/>
      <c r="F875" s="645"/>
      <c r="G875" s="647"/>
      <c r="H875" s="647"/>
      <c r="I875" s="647"/>
      <c r="J875" s="645"/>
      <c r="K875" s="645"/>
    </row>
    <row r="876" spans="1:11" ht="38.25" customHeight="1" x14ac:dyDescent="0.25">
      <c r="A876" s="67"/>
      <c r="B876" s="939"/>
      <c r="D876" s="940" t="s">
        <v>42</v>
      </c>
      <c r="E876" s="940" t="s">
        <v>43</v>
      </c>
      <c r="F876" s="943" t="s">
        <v>44</v>
      </c>
      <c r="G876" s="943"/>
      <c r="H876" s="943"/>
      <c r="I876" s="943" t="s">
        <v>560</v>
      </c>
      <c r="J876" s="940" t="s">
        <v>128</v>
      </c>
      <c r="K876" s="943" t="s">
        <v>519</v>
      </c>
    </row>
    <row r="877" spans="1:11" ht="15.75" thickBot="1" x14ac:dyDescent="0.3">
      <c r="A877" s="67"/>
      <c r="B877" s="939"/>
      <c r="D877" s="940"/>
      <c r="E877" s="940"/>
      <c r="F877" s="954"/>
      <c r="G877" s="954"/>
      <c r="H877" s="954"/>
      <c r="I877" s="943"/>
      <c r="J877" s="940"/>
      <c r="K877" s="943"/>
    </row>
    <row r="878" spans="1:11" ht="51" x14ac:dyDescent="0.25">
      <c r="A878" s="67"/>
      <c r="B878" s="939"/>
      <c r="D878" s="940"/>
      <c r="E878" s="940"/>
      <c r="F878" s="945" t="s">
        <v>520</v>
      </c>
      <c r="G878" s="682" t="s">
        <v>389</v>
      </c>
      <c r="H878" s="945" t="s">
        <v>523</v>
      </c>
      <c r="I878" s="943"/>
      <c r="J878" s="940"/>
      <c r="K878" s="943"/>
    </row>
    <row r="879" spans="1:11" x14ac:dyDescent="0.25">
      <c r="A879" s="67"/>
      <c r="B879" s="939"/>
      <c r="D879" s="940"/>
      <c r="E879" s="940"/>
      <c r="F879" s="940"/>
      <c r="G879" s="682"/>
      <c r="H879" s="940"/>
      <c r="I879" s="944"/>
      <c r="J879" s="940"/>
      <c r="K879" s="943"/>
    </row>
    <row r="880" spans="1:11" ht="13.5" thickBot="1" x14ac:dyDescent="0.25">
      <c r="A880" s="67"/>
      <c r="B880" s="657" t="s">
        <v>772</v>
      </c>
      <c r="C880" s="656"/>
      <c r="D880" s="658">
        <v>2239.3000000000002</v>
      </c>
      <c r="E880" s="658">
        <v>771.7</v>
      </c>
      <c r="F880" s="658">
        <v>-12.9</v>
      </c>
      <c r="G880" s="658">
        <v>-42</v>
      </c>
      <c r="H880" s="658">
        <v>-20.9</v>
      </c>
      <c r="I880" s="658">
        <v>142.5</v>
      </c>
      <c r="J880" s="658">
        <v>-37.1</v>
      </c>
      <c r="K880" s="659">
        <f>SUM(D880:J880)</f>
        <v>3040.6</v>
      </c>
    </row>
    <row r="881" spans="1:11" ht="13.5" thickTop="1" x14ac:dyDescent="0.2">
      <c r="A881" s="67"/>
      <c r="B881" s="660" t="s">
        <v>176</v>
      </c>
      <c r="C881" s="656"/>
      <c r="D881" s="661"/>
      <c r="E881" s="661"/>
      <c r="F881" s="661"/>
      <c r="G881" s="661"/>
      <c r="H881" s="661"/>
      <c r="I881" s="661"/>
      <c r="J881" s="661">
        <v>148</v>
      </c>
      <c r="K881" s="662">
        <f>SUM(D881:J881)</f>
        <v>148</v>
      </c>
    </row>
    <row r="882" spans="1:11" ht="12.75" x14ac:dyDescent="0.2">
      <c r="A882" s="67"/>
      <c r="B882" s="955" t="s">
        <v>354</v>
      </c>
      <c r="C882" s="656"/>
      <c r="D882" s="957"/>
      <c r="E882" s="957"/>
      <c r="F882" s="957"/>
      <c r="G882" s="957">
        <v>15.3</v>
      </c>
      <c r="H882" s="957">
        <v>-5.4</v>
      </c>
      <c r="I882" s="957">
        <v>34.4</v>
      </c>
      <c r="J882" s="967"/>
      <c r="K882" s="959">
        <f>SUM(D882:J883)</f>
        <v>44.3</v>
      </c>
    </row>
    <row r="883" spans="1:11" ht="12.75" x14ac:dyDescent="0.2">
      <c r="A883" s="67"/>
      <c r="B883" s="956" t="s">
        <v>355</v>
      </c>
      <c r="C883" s="656"/>
      <c r="D883" s="958"/>
      <c r="E883" s="958"/>
      <c r="F883" s="958"/>
      <c r="G883" s="958"/>
      <c r="H883" s="958"/>
      <c r="I883" s="958"/>
      <c r="J883" s="968"/>
      <c r="K883" s="960"/>
    </row>
    <row r="884" spans="1:11" ht="12.75" x14ac:dyDescent="0.2">
      <c r="A884" s="67"/>
      <c r="B884" s="663" t="s">
        <v>76</v>
      </c>
      <c r="C884" s="656"/>
      <c r="D884" s="683"/>
      <c r="E884" s="683"/>
      <c r="F884" s="683"/>
      <c r="G884" s="683">
        <f>SUM(G881:G883)</f>
        <v>15.3</v>
      </c>
      <c r="H884" s="683">
        <f t="shared" ref="H884:J884" si="13">SUM(H881:H883)</f>
        <v>-5.4</v>
      </c>
      <c r="I884" s="683">
        <f t="shared" si="13"/>
        <v>34.4</v>
      </c>
      <c r="J884" s="683">
        <f t="shared" si="13"/>
        <v>148</v>
      </c>
      <c r="K884" s="674">
        <f>SUM(D884:J884)</f>
        <v>192.3</v>
      </c>
    </row>
    <row r="885" spans="1:11" ht="12.75" x14ac:dyDescent="0.2">
      <c r="A885" s="67"/>
      <c r="B885" s="663" t="s">
        <v>357</v>
      </c>
      <c r="C885" s="656"/>
      <c r="D885" s="685"/>
      <c r="E885" s="685">
        <v>-93.7</v>
      </c>
      <c r="F885" s="685"/>
      <c r="G885" s="685"/>
      <c r="H885" s="685"/>
      <c r="I885" s="685"/>
      <c r="J885" s="685">
        <v>93.7</v>
      </c>
      <c r="K885" s="665">
        <f>SUM(D885:J885)</f>
        <v>0</v>
      </c>
    </row>
    <row r="886" spans="1:11" ht="13.5" thickBot="1" x14ac:dyDescent="0.25">
      <c r="A886" s="67"/>
      <c r="B886" s="679" t="s">
        <v>791</v>
      </c>
      <c r="C886" s="656"/>
      <c r="D886" s="684">
        <f>SUM(D880,D884,D885)</f>
        <v>2239.3000000000002</v>
      </c>
      <c r="E886" s="684">
        <f t="shared" ref="E886:J886" si="14">SUM(E880,E884,E885)</f>
        <v>678</v>
      </c>
      <c r="F886" s="684">
        <f t="shared" si="14"/>
        <v>-12.9</v>
      </c>
      <c r="G886" s="684">
        <f t="shared" si="14"/>
        <v>-26.7</v>
      </c>
      <c r="H886" s="684">
        <f t="shared" si="14"/>
        <v>-26.299999999999997</v>
      </c>
      <c r="I886" s="684">
        <f t="shared" si="14"/>
        <v>176.9</v>
      </c>
      <c r="J886" s="684">
        <f t="shared" si="14"/>
        <v>204.60000000000002</v>
      </c>
      <c r="K886" s="662">
        <f>SUM(D886:J886)</f>
        <v>3232.9</v>
      </c>
    </row>
    <row r="887" spans="1:11" ht="13.5" thickBot="1" x14ac:dyDescent="0.25">
      <c r="A887" s="67"/>
      <c r="B887" s="680"/>
      <c r="C887" s="656"/>
      <c r="D887" s="677"/>
      <c r="E887" s="677"/>
      <c r="F887" s="677"/>
      <c r="G887" s="677"/>
      <c r="H887" s="677"/>
      <c r="I887" s="677"/>
      <c r="J887" s="677"/>
      <c r="K887" s="678"/>
    </row>
    <row r="888" spans="1:11" ht="13.5" thickBot="1" x14ac:dyDescent="0.25">
      <c r="A888" s="67"/>
      <c r="B888" s="681" t="s">
        <v>718</v>
      </c>
      <c r="C888" s="656"/>
      <c r="D888" s="675">
        <v>2239.3000000000002</v>
      </c>
      <c r="E888" s="675">
        <v>782.4</v>
      </c>
      <c r="F888" s="675">
        <v>-12.9</v>
      </c>
      <c r="G888" s="675">
        <v>-115.7</v>
      </c>
      <c r="H888" s="675">
        <v>-31.6</v>
      </c>
      <c r="I888" s="675">
        <v>104.8</v>
      </c>
      <c r="J888" s="675">
        <v>177.5</v>
      </c>
      <c r="K888" s="676">
        <f>SUM(D888:J888)</f>
        <v>3143.8000000000006</v>
      </c>
    </row>
    <row r="889" spans="1:11" ht="13.5" thickTop="1" x14ac:dyDescent="0.2">
      <c r="A889" s="67"/>
      <c r="B889" s="669" t="s">
        <v>176</v>
      </c>
      <c r="C889" s="656"/>
      <c r="D889" s="670"/>
      <c r="E889" s="670"/>
      <c r="F889" s="670"/>
      <c r="G889" s="670"/>
      <c r="H889" s="670"/>
      <c r="I889" s="670"/>
      <c r="J889" s="670">
        <v>-225.3</v>
      </c>
      <c r="K889" s="662">
        <f t="shared" ref="K889:K893" si="15">SUM(D889:J889)</f>
        <v>-225.3</v>
      </c>
    </row>
    <row r="890" spans="1:11" ht="12.75" x14ac:dyDescent="0.2">
      <c r="A890" s="67"/>
      <c r="B890" s="970" t="s">
        <v>354</v>
      </c>
      <c r="C890" s="656"/>
      <c r="D890" s="961"/>
      <c r="E890" s="961"/>
      <c r="F890" s="961"/>
      <c r="G890" s="961">
        <v>73.2</v>
      </c>
      <c r="H890" s="961">
        <v>10.7</v>
      </c>
      <c r="I890" s="961">
        <v>37.700000000000003</v>
      </c>
      <c r="J890" s="963"/>
      <c r="K890" s="959">
        <f t="shared" si="15"/>
        <v>121.60000000000001</v>
      </c>
    </row>
    <row r="891" spans="1:11" ht="12.75" x14ac:dyDescent="0.2">
      <c r="A891" s="67"/>
      <c r="B891" s="971" t="s">
        <v>355</v>
      </c>
      <c r="C891" s="656"/>
      <c r="D891" s="962"/>
      <c r="E891" s="962"/>
      <c r="F891" s="962"/>
      <c r="G891" s="962"/>
      <c r="H891" s="962"/>
      <c r="I891" s="962"/>
      <c r="J891" s="964"/>
      <c r="K891" s="960">
        <f t="shared" si="15"/>
        <v>0</v>
      </c>
    </row>
    <row r="892" spans="1:11" ht="12.75" x14ac:dyDescent="0.2">
      <c r="A892" s="67"/>
      <c r="B892" s="692" t="s">
        <v>76</v>
      </c>
      <c r="C892" s="693"/>
      <c r="D892" s="694"/>
      <c r="E892" s="694"/>
      <c r="F892" s="694"/>
      <c r="G892" s="694">
        <v>73.2</v>
      </c>
      <c r="H892" s="694">
        <v>10.7</v>
      </c>
      <c r="I892" s="694">
        <v>37.700000000000003</v>
      </c>
      <c r="J892" s="694">
        <v>-225.3</v>
      </c>
      <c r="K892" s="665">
        <f t="shared" si="15"/>
        <v>-103.7</v>
      </c>
    </row>
    <row r="893" spans="1:11" ht="12.75" x14ac:dyDescent="0.2">
      <c r="A893" s="67"/>
      <c r="B893" s="671" t="s">
        <v>321</v>
      </c>
      <c r="C893" s="656"/>
      <c r="D893" s="672"/>
      <c r="E893" s="672">
        <v>-10.7</v>
      </c>
      <c r="F893" s="672"/>
      <c r="G893" s="672"/>
      <c r="H893" s="672"/>
      <c r="I893" s="672"/>
      <c r="J893" s="672">
        <v>10.7</v>
      </c>
      <c r="K893" s="665">
        <f t="shared" si="15"/>
        <v>0</v>
      </c>
    </row>
    <row r="894" spans="1:11" ht="13.5" thickBot="1" x14ac:dyDescent="0.25">
      <c r="A894" s="67"/>
      <c r="B894" s="689" t="s">
        <v>824</v>
      </c>
      <c r="C894" s="656"/>
      <c r="D894" s="658">
        <f>SUM(D888,D892,D893)</f>
        <v>2239.3000000000002</v>
      </c>
      <c r="E894" s="658">
        <f t="shared" ref="E894:J894" si="16">SUM(E888,E892,E893)</f>
        <v>771.69999999999993</v>
      </c>
      <c r="F894" s="658">
        <f t="shared" si="16"/>
        <v>-12.9</v>
      </c>
      <c r="G894" s="658">
        <f t="shared" si="16"/>
        <v>-42.5</v>
      </c>
      <c r="H894" s="658">
        <f t="shared" si="16"/>
        <v>-20.900000000000002</v>
      </c>
      <c r="I894" s="658">
        <f t="shared" si="16"/>
        <v>142.5</v>
      </c>
      <c r="J894" s="658">
        <f t="shared" si="16"/>
        <v>-37.100000000000009</v>
      </c>
      <c r="K894" s="666">
        <f>SUM(D894:J894)</f>
        <v>3040.1</v>
      </c>
    </row>
    <row r="895" spans="1:11" ht="15.75" thickTop="1" x14ac:dyDescent="0.25">
      <c r="A895" s="67"/>
      <c r="B895" s="67"/>
      <c r="C895" s="646"/>
      <c r="D895" s="644"/>
      <c r="E895" s="645"/>
      <c r="F895" s="645"/>
      <c r="G895" s="647"/>
      <c r="H895" s="647"/>
      <c r="I895" s="647"/>
      <c r="J895" s="645"/>
      <c r="K895" s="645"/>
    </row>
    <row r="896" spans="1:11" x14ac:dyDescent="0.25">
      <c r="A896" s="67"/>
      <c r="B896" s="67"/>
      <c r="C896" s="646"/>
      <c r="D896" s="644"/>
      <c r="E896" s="645"/>
      <c r="F896" s="645"/>
      <c r="G896" s="647"/>
      <c r="H896" s="647"/>
      <c r="I896" s="647"/>
      <c r="J896" s="645"/>
      <c r="K896" s="645"/>
    </row>
    <row r="897" spans="1:11" ht="45" x14ac:dyDescent="0.25">
      <c r="A897" s="67"/>
      <c r="B897" s="433" t="s">
        <v>797</v>
      </c>
      <c r="C897" s="646"/>
      <c r="D897" s="644"/>
      <c r="E897" s="645"/>
      <c r="F897" s="645"/>
      <c r="G897" s="647"/>
      <c r="H897" s="647"/>
      <c r="I897" s="647"/>
      <c r="J897" s="645"/>
      <c r="K897" s="645"/>
    </row>
    <row r="898" spans="1:11" ht="55.15" customHeight="1" x14ac:dyDescent="0.25">
      <c r="A898" s="67"/>
      <c r="B898" s="946"/>
      <c r="D898" s="947" t="s">
        <v>42</v>
      </c>
      <c r="E898" s="947" t="s">
        <v>43</v>
      </c>
      <c r="F898" s="949" t="s">
        <v>44</v>
      </c>
      <c r="G898" s="949"/>
      <c r="H898" s="949"/>
      <c r="I898" s="950" t="s">
        <v>803</v>
      </c>
      <c r="J898" s="951" t="s">
        <v>128</v>
      </c>
      <c r="K898" s="947" t="s">
        <v>519</v>
      </c>
    </row>
    <row r="899" spans="1:11" ht="48" x14ac:dyDescent="0.25">
      <c r="A899" s="67"/>
      <c r="B899" s="946"/>
      <c r="D899" s="948"/>
      <c r="E899" s="948"/>
      <c r="F899" s="713" t="s">
        <v>800</v>
      </c>
      <c r="G899" s="713" t="s">
        <v>801</v>
      </c>
      <c r="H899" s="713" t="s">
        <v>523</v>
      </c>
      <c r="I899" s="950"/>
      <c r="J899" s="952"/>
      <c r="K899" s="947"/>
    </row>
    <row r="900" spans="1:11" ht="13.5" thickBot="1" x14ac:dyDescent="0.25">
      <c r="A900" s="67"/>
      <c r="B900" s="657" t="s">
        <v>795</v>
      </c>
      <c r="C900" s="656"/>
      <c r="D900" s="658">
        <v>2239.3000000000002</v>
      </c>
      <c r="E900" s="658">
        <v>678</v>
      </c>
      <c r="F900" s="658">
        <v>-12.9</v>
      </c>
      <c r="G900" s="658">
        <v>-26.7</v>
      </c>
      <c r="H900" s="658">
        <v>-26.3</v>
      </c>
      <c r="I900" s="658">
        <v>176.9</v>
      </c>
      <c r="J900" s="658">
        <v>204.6</v>
      </c>
      <c r="K900" s="659">
        <f t="shared" ref="K900:K905" si="17">SUM(D900:J900)</f>
        <v>3232.9</v>
      </c>
    </row>
    <row r="901" spans="1:11" ht="13.5" thickTop="1" x14ac:dyDescent="0.2">
      <c r="A901" s="67"/>
      <c r="B901" s="660" t="s">
        <v>176</v>
      </c>
      <c r="C901" s="656"/>
      <c r="D901" s="661"/>
      <c r="E901" s="661"/>
      <c r="F901" s="661"/>
      <c r="G901" s="661"/>
      <c r="H901" s="661"/>
      <c r="I901" s="661"/>
      <c r="J901" s="661">
        <v>104.2</v>
      </c>
      <c r="K901" s="662">
        <f t="shared" si="17"/>
        <v>104.2</v>
      </c>
    </row>
    <row r="902" spans="1:11" ht="12.75" x14ac:dyDescent="0.2">
      <c r="A902" s="67"/>
      <c r="B902" s="797" t="s">
        <v>186</v>
      </c>
      <c r="C902" s="656"/>
      <c r="D902" s="797"/>
      <c r="E902" s="797"/>
      <c r="F902" s="797"/>
      <c r="G902" s="797">
        <v>-0.5</v>
      </c>
      <c r="H902" s="797">
        <v>3.4</v>
      </c>
      <c r="I902" s="797">
        <v>17.600000000000001</v>
      </c>
      <c r="J902" s="798"/>
      <c r="K902" s="799">
        <f t="shared" si="17"/>
        <v>20.5</v>
      </c>
    </row>
    <row r="903" spans="1:11" ht="12.75" x14ac:dyDescent="0.2">
      <c r="A903" s="67"/>
      <c r="B903" s="663" t="s">
        <v>76</v>
      </c>
      <c r="C903" s="656"/>
      <c r="D903" s="683"/>
      <c r="E903" s="683"/>
      <c r="F903" s="683"/>
      <c r="G903" s="683">
        <f>SUM(G901:G902)</f>
        <v>-0.5</v>
      </c>
      <c r="H903" s="683">
        <f>SUM(H901:H902)</f>
        <v>3.4</v>
      </c>
      <c r="I903" s="683">
        <f>SUM(I901:I902)</f>
        <v>17.600000000000001</v>
      </c>
      <c r="J903" s="683">
        <f>SUM(J901:J902)</f>
        <v>104.2</v>
      </c>
      <c r="K903" s="674">
        <f t="shared" si="17"/>
        <v>124.7</v>
      </c>
    </row>
    <row r="904" spans="1:11" ht="12.75" x14ac:dyDescent="0.2">
      <c r="A904" s="67"/>
      <c r="B904" s="663" t="s">
        <v>357</v>
      </c>
      <c r="C904" s="656"/>
      <c r="D904" s="685"/>
      <c r="E904" s="685"/>
      <c r="F904" s="685"/>
      <c r="G904" s="685"/>
      <c r="H904" s="685"/>
      <c r="I904" s="685"/>
      <c r="J904" s="685"/>
      <c r="K904" s="665">
        <f t="shared" si="17"/>
        <v>0</v>
      </c>
    </row>
    <row r="905" spans="1:11" ht="13.5" thickBot="1" x14ac:dyDescent="0.25">
      <c r="A905" s="67"/>
      <c r="B905" s="766">
        <v>45016</v>
      </c>
      <c r="C905" s="656"/>
      <c r="D905" s="684">
        <f t="shared" ref="D905:J905" si="18">SUM(D900,D903,D904)</f>
        <v>2239.3000000000002</v>
      </c>
      <c r="E905" s="684">
        <f t="shared" si="18"/>
        <v>678</v>
      </c>
      <c r="F905" s="684">
        <f t="shared" si="18"/>
        <v>-12.9</v>
      </c>
      <c r="G905" s="684">
        <f t="shared" si="18"/>
        <v>-27.2</v>
      </c>
      <c r="H905" s="684">
        <f t="shared" si="18"/>
        <v>-22.900000000000002</v>
      </c>
      <c r="I905" s="684">
        <f t="shared" si="18"/>
        <v>194.5</v>
      </c>
      <c r="J905" s="684">
        <f t="shared" si="18"/>
        <v>308.8</v>
      </c>
      <c r="K905" s="662">
        <f t="shared" si="17"/>
        <v>3357.6000000000004</v>
      </c>
    </row>
    <row r="906" spans="1:11" ht="13.5" thickBot="1" x14ac:dyDescent="0.25">
      <c r="A906" s="67"/>
      <c r="B906" s="680"/>
      <c r="C906" s="656"/>
      <c r="D906" s="677"/>
      <c r="E906" s="677"/>
      <c r="F906" s="677"/>
      <c r="G906" s="677"/>
      <c r="H906" s="677"/>
      <c r="I906" s="677"/>
      <c r="J906" s="677"/>
      <c r="K906" s="678"/>
    </row>
    <row r="907" spans="1:11" ht="13.5" thickBot="1" x14ac:dyDescent="0.25">
      <c r="A907" s="67"/>
      <c r="B907" s="681" t="s">
        <v>772</v>
      </c>
      <c r="C907" s="656"/>
      <c r="D907" s="675">
        <v>2239.3000000000002</v>
      </c>
      <c r="E907" s="675">
        <v>771.7</v>
      </c>
      <c r="F907" s="675">
        <v>-12.9</v>
      </c>
      <c r="G907" s="675">
        <v>-42</v>
      </c>
      <c r="H907" s="675">
        <v>-20.9</v>
      </c>
      <c r="I907" s="675">
        <v>142.5</v>
      </c>
      <c r="J907" s="675">
        <v>-37.1</v>
      </c>
      <c r="K907" s="676">
        <f>SUM(D907:J907)</f>
        <v>3040.6</v>
      </c>
    </row>
    <row r="908" spans="1:11" ht="13.5" thickTop="1" x14ac:dyDescent="0.2">
      <c r="A908" s="67"/>
      <c r="B908" s="669" t="s">
        <v>176</v>
      </c>
      <c r="C908" s="656"/>
      <c r="D908" s="670"/>
      <c r="E908" s="670"/>
      <c r="F908" s="670"/>
      <c r="G908" s="670"/>
      <c r="H908" s="670"/>
      <c r="I908" s="670"/>
      <c r="J908" s="670">
        <v>-47.6</v>
      </c>
      <c r="K908" s="662">
        <f t="shared" ref="K908:K911" si="19">SUM(D908:J908)</f>
        <v>-47.6</v>
      </c>
    </row>
    <row r="909" spans="1:11" ht="12.75" x14ac:dyDescent="0.2">
      <c r="A909" s="67"/>
      <c r="B909" s="800" t="s">
        <v>186</v>
      </c>
      <c r="C909" s="656"/>
      <c r="D909" s="800"/>
      <c r="E909" s="800"/>
      <c r="F909" s="800"/>
      <c r="G909" s="800"/>
      <c r="H909" s="800">
        <v>-4.5</v>
      </c>
      <c r="I909" s="800">
        <v>20.6</v>
      </c>
      <c r="J909" s="801"/>
      <c r="K909" s="799">
        <f t="shared" si="19"/>
        <v>16.100000000000001</v>
      </c>
    </row>
    <row r="910" spans="1:11" ht="12.75" x14ac:dyDescent="0.2">
      <c r="A910" s="67"/>
      <c r="B910" s="671" t="s">
        <v>76</v>
      </c>
      <c r="C910" s="656"/>
      <c r="D910" s="672"/>
      <c r="E910" s="672"/>
      <c r="F910" s="672"/>
      <c r="G910" s="672"/>
      <c r="H910" s="672">
        <v>-4.5</v>
      </c>
      <c r="I910" s="672">
        <v>20.6</v>
      </c>
      <c r="J910" s="672">
        <v>-47.6</v>
      </c>
      <c r="K910" s="665">
        <f t="shared" si="19"/>
        <v>-31.5</v>
      </c>
    </row>
    <row r="911" spans="1:11" ht="12.75" x14ac:dyDescent="0.2">
      <c r="A911" s="67"/>
      <c r="B911" s="671" t="s">
        <v>321</v>
      </c>
      <c r="C911" s="656"/>
      <c r="D911" s="672"/>
      <c r="E911" s="672"/>
      <c r="F911" s="672"/>
      <c r="G911" s="672"/>
      <c r="H911" s="672"/>
      <c r="I911" s="672"/>
      <c r="J911" s="672"/>
      <c r="K911" s="665">
        <f t="shared" si="19"/>
        <v>0</v>
      </c>
    </row>
    <row r="912" spans="1:11" ht="13.5" thickBot="1" x14ac:dyDescent="0.25">
      <c r="A912" s="67"/>
      <c r="B912" s="689" t="s">
        <v>771</v>
      </c>
      <c r="C912" s="656"/>
      <c r="D912" s="658">
        <f t="shared" ref="D912:J912" si="20">SUM(D907,D910,D911)</f>
        <v>2239.3000000000002</v>
      </c>
      <c r="E912" s="658">
        <f t="shared" si="20"/>
        <v>771.7</v>
      </c>
      <c r="F912" s="658">
        <f t="shared" si="20"/>
        <v>-12.9</v>
      </c>
      <c r="G912" s="658">
        <f t="shared" si="20"/>
        <v>-42</v>
      </c>
      <c r="H912" s="658">
        <f t="shared" si="20"/>
        <v>-25.4</v>
      </c>
      <c r="I912" s="658">
        <f t="shared" si="20"/>
        <v>163.1</v>
      </c>
      <c r="J912" s="658">
        <f t="shared" si="20"/>
        <v>-84.7</v>
      </c>
      <c r="K912" s="666">
        <f>SUM(D912:J912)</f>
        <v>3009.1</v>
      </c>
    </row>
    <row r="913" spans="1:12" ht="15.75" thickTop="1" x14ac:dyDescent="0.25">
      <c r="A913" s="67"/>
      <c r="B913" s="67"/>
      <c r="C913" s="646"/>
      <c r="D913" s="644"/>
      <c r="E913" s="645"/>
      <c r="F913" s="645"/>
      <c r="G913" s="647"/>
      <c r="H913" s="647"/>
      <c r="I913" s="647"/>
      <c r="J913" s="645"/>
      <c r="K913" s="645"/>
    </row>
    <row r="914" spans="1:12" x14ac:dyDescent="0.25">
      <c r="A914" s="67"/>
      <c r="B914" s="67"/>
      <c r="C914" s="646"/>
      <c r="D914" s="644"/>
      <c r="E914" s="645"/>
      <c r="F914" s="645"/>
      <c r="G914" s="647"/>
      <c r="H914" s="647"/>
      <c r="I914" s="647"/>
      <c r="J914" s="645"/>
      <c r="K914" s="645"/>
    </row>
    <row r="915" spans="1:12" x14ac:dyDescent="0.25">
      <c r="A915" s="67"/>
      <c r="B915" s="67"/>
      <c r="C915" s="646"/>
      <c r="D915" s="644"/>
      <c r="E915" s="645"/>
      <c r="F915" s="645"/>
      <c r="G915" s="647"/>
      <c r="H915" s="647"/>
      <c r="I915" s="647"/>
      <c r="J915" s="645"/>
      <c r="K915" s="645"/>
    </row>
    <row r="916" spans="1:12" ht="45" x14ac:dyDescent="0.25">
      <c r="A916" s="67"/>
      <c r="B916" s="433" t="s">
        <v>807</v>
      </c>
      <c r="C916" s="646"/>
      <c r="D916" s="644"/>
      <c r="E916" s="645"/>
      <c r="F916" s="645"/>
      <c r="G916" s="647"/>
      <c r="H916" s="647"/>
      <c r="I916" s="647"/>
      <c r="J916" s="645"/>
      <c r="K916" s="645"/>
    </row>
    <row r="917" spans="1:12" ht="36" customHeight="1" x14ac:dyDescent="0.25">
      <c r="A917" s="67"/>
      <c r="B917" s="946"/>
      <c r="D917" s="947" t="s">
        <v>42</v>
      </c>
      <c r="E917" s="947" t="s">
        <v>43</v>
      </c>
      <c r="F917" s="949" t="s">
        <v>44</v>
      </c>
      <c r="G917" s="949"/>
      <c r="H917" s="949"/>
      <c r="I917" s="950" t="s">
        <v>803</v>
      </c>
      <c r="J917" s="951" t="s">
        <v>128</v>
      </c>
      <c r="K917" s="947" t="s">
        <v>519</v>
      </c>
      <c r="L917" s="645"/>
    </row>
    <row r="918" spans="1:12" customFormat="1" ht="48" x14ac:dyDescent="0.25">
      <c r="B918" s="946"/>
      <c r="D918" s="948"/>
      <c r="E918" s="948"/>
      <c r="F918" s="713" t="s">
        <v>800</v>
      </c>
      <c r="G918" s="713" t="s">
        <v>801</v>
      </c>
      <c r="H918" s="713" t="s">
        <v>523</v>
      </c>
      <c r="I918" s="950"/>
      <c r="J918" s="952"/>
      <c r="K918" s="947"/>
    </row>
    <row r="919" spans="1:12" customFormat="1" ht="14.45" customHeight="1" x14ac:dyDescent="0.25">
      <c r="B919" s="743" t="s">
        <v>795</v>
      </c>
      <c r="D919" s="715">
        <v>2239.3000000000002</v>
      </c>
      <c r="E919" s="695">
        <v>678</v>
      </c>
      <c r="F919" s="695">
        <v>-12.9</v>
      </c>
      <c r="G919" s="695">
        <v>-26.7</v>
      </c>
      <c r="H919" s="695">
        <v>-26.3</v>
      </c>
      <c r="I919" s="695">
        <v>176.9</v>
      </c>
      <c r="J919" s="696">
        <v>204.6</v>
      </c>
      <c r="K919" s="697">
        <v>3232.9</v>
      </c>
      <c r="L919" s="14"/>
    </row>
    <row r="920" spans="1:12" customFormat="1" x14ac:dyDescent="0.25">
      <c r="B920" s="744" t="s">
        <v>176</v>
      </c>
      <c r="D920" s="717">
        <v>0</v>
      </c>
      <c r="E920" s="698">
        <v>0</v>
      </c>
      <c r="F920" s="698">
        <v>0</v>
      </c>
      <c r="G920" s="698">
        <v>0</v>
      </c>
      <c r="H920" s="699">
        <v>0</v>
      </c>
      <c r="I920" s="699">
        <v>0</v>
      </c>
      <c r="J920" s="699">
        <v>109.70000000000027</v>
      </c>
      <c r="K920" s="697">
        <v>109.70000000000027</v>
      </c>
      <c r="L920" s="14"/>
    </row>
    <row r="921" spans="1:12" customFormat="1" x14ac:dyDescent="0.25">
      <c r="B921" s="745" t="s">
        <v>804</v>
      </c>
      <c r="D921" s="719">
        <v>0</v>
      </c>
      <c r="E921" s="700">
        <v>0</v>
      </c>
      <c r="F921" s="700">
        <v>3.8</v>
      </c>
      <c r="G921" s="700">
        <v>-44.900000000000006</v>
      </c>
      <c r="H921" s="701">
        <v>25.7</v>
      </c>
      <c r="I921" s="701">
        <v>-24</v>
      </c>
      <c r="J921" s="701">
        <v>0</v>
      </c>
      <c r="K921" s="697">
        <v>-39.400000000000006</v>
      </c>
      <c r="L921" s="14"/>
    </row>
    <row r="922" spans="1:12" customFormat="1" x14ac:dyDescent="0.25">
      <c r="B922" s="746" t="s">
        <v>76</v>
      </c>
      <c r="D922" s="720">
        <v>0</v>
      </c>
      <c r="E922" s="702">
        <v>0</v>
      </c>
      <c r="F922" s="702">
        <v>3.8</v>
      </c>
      <c r="G922" s="702">
        <v>-44.900000000000006</v>
      </c>
      <c r="H922" s="703">
        <v>25.7</v>
      </c>
      <c r="I922" s="703">
        <v>-24</v>
      </c>
      <c r="J922" s="703">
        <v>109.70000000000027</v>
      </c>
      <c r="K922" s="697">
        <v>70.300000000000267</v>
      </c>
      <c r="L922" s="14"/>
    </row>
    <row r="923" spans="1:12" customFormat="1" ht="15" customHeight="1" x14ac:dyDescent="0.25">
      <c r="B923" s="747" t="s">
        <v>357</v>
      </c>
      <c r="D923" s="717">
        <v>0</v>
      </c>
      <c r="E923" s="698">
        <v>117.9</v>
      </c>
      <c r="F923" s="698">
        <v>0</v>
      </c>
      <c r="G923" s="698">
        <v>0</v>
      </c>
      <c r="H923" s="699">
        <v>0</v>
      </c>
      <c r="I923" s="699">
        <v>0</v>
      </c>
      <c r="J923" s="699">
        <v>-117.9</v>
      </c>
      <c r="K923" s="697">
        <v>0</v>
      </c>
      <c r="L923" s="14"/>
    </row>
    <row r="924" spans="1:12" customFormat="1" ht="15" customHeight="1" x14ac:dyDescent="0.25">
      <c r="B924" s="748" t="s">
        <v>802</v>
      </c>
      <c r="D924" s="715">
        <v>2239.3000000000002</v>
      </c>
      <c r="E924" s="695">
        <v>795.9</v>
      </c>
      <c r="F924" s="695">
        <v>-9.1000000000000014</v>
      </c>
      <c r="G924" s="695">
        <v>-71.600000000000009</v>
      </c>
      <c r="H924" s="704">
        <v>-0.60000000000000142</v>
      </c>
      <c r="I924" s="704">
        <v>152.9</v>
      </c>
      <c r="J924" s="704">
        <v>196.40000000000026</v>
      </c>
      <c r="K924" s="697">
        <v>3303.2000000000007</v>
      </c>
      <c r="L924" s="14"/>
    </row>
    <row r="925" spans="1:12" customFormat="1" ht="15" customHeight="1" x14ac:dyDescent="0.25">
      <c r="B925" s="722"/>
      <c r="D925" s="723"/>
      <c r="E925" s="705"/>
      <c r="F925" s="705"/>
      <c r="G925" s="706"/>
      <c r="H925" s="705"/>
      <c r="I925" s="706"/>
      <c r="J925" s="706"/>
      <c r="K925" s="707"/>
      <c r="L925" s="14"/>
    </row>
    <row r="926" spans="1:12" customFormat="1" ht="15" customHeight="1" x14ac:dyDescent="0.25">
      <c r="B926" s="714" t="s">
        <v>772</v>
      </c>
      <c r="D926" s="724">
        <v>2239.3000000000002</v>
      </c>
      <c r="E926" s="708">
        <v>771.7</v>
      </c>
      <c r="F926" s="708">
        <v>-12.9</v>
      </c>
      <c r="G926" s="708">
        <v>-42</v>
      </c>
      <c r="H926" s="708">
        <v>-20.900000000000002</v>
      </c>
      <c r="I926" s="708">
        <v>142.5</v>
      </c>
      <c r="J926" s="708">
        <v>-37.1</v>
      </c>
      <c r="K926" s="697">
        <v>3040.6</v>
      </c>
      <c r="L926" s="14"/>
    </row>
    <row r="927" spans="1:12" customFormat="1" x14ac:dyDescent="0.25">
      <c r="B927" s="716" t="s">
        <v>176</v>
      </c>
      <c r="D927" s="725">
        <v>0</v>
      </c>
      <c r="E927" s="709">
        <v>0</v>
      </c>
      <c r="F927" s="709">
        <v>0</v>
      </c>
      <c r="G927" s="709">
        <v>0</v>
      </c>
      <c r="H927" s="709">
        <v>0</v>
      </c>
      <c r="I927" s="709">
        <v>0</v>
      </c>
      <c r="J927" s="709">
        <v>-42.4</v>
      </c>
      <c r="K927" s="697">
        <v>-42.4</v>
      </c>
      <c r="L927" s="14"/>
    </row>
    <row r="928" spans="1:12" customFormat="1" ht="24" x14ac:dyDescent="0.25">
      <c r="B928" s="718" t="s">
        <v>653</v>
      </c>
      <c r="D928" s="726">
        <v>0</v>
      </c>
      <c r="E928" s="710">
        <v>0</v>
      </c>
      <c r="F928" s="710">
        <v>0</v>
      </c>
      <c r="G928" s="710">
        <v>36.799999999999997</v>
      </c>
      <c r="H928" s="710">
        <v>-7.5</v>
      </c>
      <c r="I928" s="710">
        <v>15.3</v>
      </c>
      <c r="J928" s="710">
        <v>0</v>
      </c>
      <c r="K928" s="697">
        <v>44.599999999999994</v>
      </c>
      <c r="L928" s="14"/>
    </row>
    <row r="929" spans="1:12" customFormat="1" x14ac:dyDescent="0.25">
      <c r="B929" s="714" t="s">
        <v>76</v>
      </c>
      <c r="D929" s="727">
        <v>0</v>
      </c>
      <c r="E929" s="711">
        <v>0</v>
      </c>
      <c r="F929" s="711">
        <v>0</v>
      </c>
      <c r="G929" s="711">
        <v>36.799999999999997</v>
      </c>
      <c r="H929" s="711">
        <v>-7.5</v>
      </c>
      <c r="I929" s="711">
        <v>15.3</v>
      </c>
      <c r="J929" s="711">
        <v>-42.4</v>
      </c>
      <c r="K929" s="697">
        <v>2.1999999999999957</v>
      </c>
      <c r="L929" s="14"/>
    </row>
    <row r="930" spans="1:12" customFormat="1" x14ac:dyDescent="0.25">
      <c r="B930" s="721" t="s">
        <v>357</v>
      </c>
      <c r="D930" s="726">
        <v>0</v>
      </c>
      <c r="E930" s="710">
        <v>-97.3</v>
      </c>
      <c r="F930" s="710">
        <v>0</v>
      </c>
      <c r="G930" s="710">
        <v>0</v>
      </c>
      <c r="H930" s="710">
        <v>0</v>
      </c>
      <c r="I930" s="710">
        <v>0</v>
      </c>
      <c r="J930" s="710">
        <v>97.3</v>
      </c>
      <c r="K930" s="697">
        <v>0</v>
      </c>
      <c r="L930" s="14"/>
    </row>
    <row r="931" spans="1:12" customFormat="1" x14ac:dyDescent="0.25">
      <c r="B931" s="749" t="s">
        <v>780</v>
      </c>
      <c r="D931" s="715">
        <v>2239.3000000000002</v>
      </c>
      <c r="E931" s="704">
        <v>674.40000000000009</v>
      </c>
      <c r="F931" s="704">
        <v>-12.9</v>
      </c>
      <c r="G931" s="704">
        <v>-5.2000000000000028</v>
      </c>
      <c r="H931" s="704">
        <v>-28.400000000000002</v>
      </c>
      <c r="I931" s="704">
        <v>157.80000000000001</v>
      </c>
      <c r="J931" s="704">
        <v>17.799999999999997</v>
      </c>
      <c r="K931" s="712">
        <v>3042.8000000000006</v>
      </c>
      <c r="L931" s="14"/>
    </row>
    <row r="932" spans="1:12" customFormat="1" x14ac:dyDescent="0.25">
      <c r="B932" s="14"/>
      <c r="D932" s="14"/>
      <c r="E932" s="14"/>
      <c r="F932" s="14"/>
      <c r="G932" s="14"/>
      <c r="H932" s="14"/>
      <c r="I932" s="14"/>
      <c r="J932" s="14"/>
      <c r="K932" s="14"/>
      <c r="L932" s="14"/>
    </row>
    <row r="933" spans="1:12" customFormat="1" ht="15" customHeight="1" x14ac:dyDescent="0.25">
      <c r="B933" s="14"/>
      <c r="D933" s="14"/>
      <c r="E933" s="14"/>
      <c r="F933" s="14"/>
      <c r="G933" s="14"/>
      <c r="H933" s="14"/>
      <c r="I933" s="14"/>
      <c r="J933" s="14"/>
      <c r="K933" s="14"/>
      <c r="L933" s="14"/>
    </row>
    <row r="934" spans="1:12" ht="45" x14ac:dyDescent="0.25">
      <c r="A934" s="67"/>
      <c r="B934" s="433" t="s">
        <v>814</v>
      </c>
      <c r="C934" s="646"/>
      <c r="D934" s="644"/>
      <c r="E934" s="645"/>
      <c r="F934" s="645"/>
      <c r="G934" s="647"/>
      <c r="H934" s="647"/>
      <c r="I934" s="647"/>
      <c r="J934" s="645"/>
      <c r="K934" s="645"/>
    </row>
    <row r="935" spans="1:12" ht="36" customHeight="1" x14ac:dyDescent="0.25">
      <c r="A935" s="67"/>
      <c r="B935" s="946"/>
      <c r="D935" s="947" t="s">
        <v>42</v>
      </c>
      <c r="E935" s="947" t="s">
        <v>43</v>
      </c>
      <c r="F935" s="1031" t="s">
        <v>44</v>
      </c>
      <c r="G935" s="1031"/>
      <c r="H935" s="1031"/>
      <c r="I935" s="950" t="s">
        <v>803</v>
      </c>
      <c r="J935" s="951" t="s">
        <v>128</v>
      </c>
      <c r="K935" s="947" t="s">
        <v>519</v>
      </c>
      <c r="L935" s="645"/>
    </row>
    <row r="936" spans="1:12" customFormat="1" ht="48" x14ac:dyDescent="0.25">
      <c r="B936" s="946"/>
      <c r="D936" s="947"/>
      <c r="E936" s="947"/>
      <c r="F936" s="713" t="s">
        <v>800</v>
      </c>
      <c r="G936" s="713" t="s">
        <v>801</v>
      </c>
      <c r="H936" s="713" t="s">
        <v>523</v>
      </c>
      <c r="I936" s="950"/>
      <c r="J936" s="951"/>
      <c r="K936" s="947"/>
    </row>
    <row r="937" spans="1:12" customFormat="1" ht="14.45" customHeight="1" x14ac:dyDescent="0.25">
      <c r="B937" s="743" t="s">
        <v>795</v>
      </c>
      <c r="D937" s="753">
        <v>2239.3000000000002</v>
      </c>
      <c r="E937" s="754">
        <v>678</v>
      </c>
      <c r="F937" s="754">
        <v>-12.9</v>
      </c>
      <c r="G937" s="754">
        <v>-26.7</v>
      </c>
      <c r="H937" s="754">
        <v>-26.3</v>
      </c>
      <c r="I937" s="754">
        <v>176.9</v>
      </c>
      <c r="J937" s="754">
        <v>204.6</v>
      </c>
      <c r="K937" s="772">
        <v>3232.9</v>
      </c>
      <c r="L937" s="14"/>
    </row>
    <row r="938" spans="1:12" customFormat="1" x14ac:dyDescent="0.25">
      <c r="B938" s="744" t="s">
        <v>176</v>
      </c>
      <c r="D938" s="685" t="s">
        <v>18</v>
      </c>
      <c r="E938" s="685" t="s">
        <v>18</v>
      </c>
      <c r="F938" s="685" t="s">
        <v>18</v>
      </c>
      <c r="G938" s="685" t="s">
        <v>18</v>
      </c>
      <c r="H938" s="685" t="s">
        <v>18</v>
      </c>
      <c r="I938" s="685" t="s">
        <v>18</v>
      </c>
      <c r="J938" s="685">
        <v>101.9</v>
      </c>
      <c r="K938" s="773">
        <v>101.9</v>
      </c>
      <c r="L938" s="14"/>
    </row>
    <row r="939" spans="1:12" customFormat="1" x14ac:dyDescent="0.25">
      <c r="B939" s="745" t="s">
        <v>804</v>
      </c>
      <c r="D939" s="685" t="s">
        <v>18</v>
      </c>
      <c r="E939" s="685" t="s">
        <v>18</v>
      </c>
      <c r="F939" s="685">
        <v>3.8</v>
      </c>
      <c r="G939" s="685">
        <v>-44.9</v>
      </c>
      <c r="H939" s="685">
        <v>7.8</v>
      </c>
      <c r="I939" s="685">
        <v>-15.1</v>
      </c>
      <c r="J939" s="685" t="s">
        <v>707</v>
      </c>
      <c r="K939" s="773">
        <v>-48.4</v>
      </c>
      <c r="L939" s="14"/>
    </row>
    <row r="940" spans="1:12" customFormat="1" x14ac:dyDescent="0.25">
      <c r="B940" s="746" t="s">
        <v>76</v>
      </c>
      <c r="D940" s="685" t="s">
        <v>18</v>
      </c>
      <c r="E940" s="685" t="s">
        <v>18</v>
      </c>
      <c r="F940" s="685">
        <v>3.8</v>
      </c>
      <c r="G940" s="685">
        <v>-44.9</v>
      </c>
      <c r="H940" s="685">
        <v>7.8</v>
      </c>
      <c r="I940" s="685">
        <v>-15.1</v>
      </c>
      <c r="J940" s="685">
        <v>101.9</v>
      </c>
      <c r="K940" s="773">
        <v>53.5</v>
      </c>
      <c r="L940" s="14"/>
    </row>
    <row r="941" spans="1:12" customFormat="1" ht="15" customHeight="1" x14ac:dyDescent="0.25">
      <c r="B941" s="747" t="s">
        <v>357</v>
      </c>
      <c r="D941" s="685" t="s">
        <v>18</v>
      </c>
      <c r="E941" s="685">
        <v>117.9</v>
      </c>
      <c r="F941" s="685" t="s">
        <v>18</v>
      </c>
      <c r="G941" s="685" t="s">
        <v>18</v>
      </c>
      <c r="H941" s="685" t="s">
        <v>18</v>
      </c>
      <c r="I941" s="685" t="s">
        <v>18</v>
      </c>
      <c r="J941" s="685">
        <v>-117.9</v>
      </c>
      <c r="K941" s="773" t="s">
        <v>18</v>
      </c>
      <c r="L941" s="14"/>
    </row>
    <row r="942" spans="1:12" customFormat="1" ht="15" customHeight="1" x14ac:dyDescent="0.25">
      <c r="B942" s="752" t="s">
        <v>815</v>
      </c>
      <c r="D942" s="755">
        <v>2239.3000000000002</v>
      </c>
      <c r="E942" s="756">
        <v>795.9</v>
      </c>
      <c r="F942" s="756">
        <v>-9.1</v>
      </c>
      <c r="G942" s="756">
        <v>-71.599999999999994</v>
      </c>
      <c r="H942" s="756">
        <v>-18.5</v>
      </c>
      <c r="I942" s="756">
        <v>161.80000000000001</v>
      </c>
      <c r="J942" s="756">
        <v>188.6</v>
      </c>
      <c r="K942" s="773" t="s">
        <v>816</v>
      </c>
      <c r="L942" s="14"/>
    </row>
    <row r="943" spans="1:12" customFormat="1" ht="15" customHeight="1" x14ac:dyDescent="0.25">
      <c r="B943" s="722"/>
      <c r="D943" s="757"/>
      <c r="E943" s="757"/>
      <c r="F943" s="757"/>
      <c r="G943" s="757"/>
      <c r="H943" s="757"/>
      <c r="I943" s="757"/>
      <c r="J943" s="757"/>
      <c r="K943" s="774"/>
      <c r="L943" s="14"/>
    </row>
    <row r="944" spans="1:12" customFormat="1" ht="15" customHeight="1" x14ac:dyDescent="0.25">
      <c r="B944" s="714" t="s">
        <v>772</v>
      </c>
      <c r="D944" s="758">
        <v>2239.3000000000002</v>
      </c>
      <c r="E944" s="759">
        <v>771.7</v>
      </c>
      <c r="F944" s="759">
        <v>-12.9</v>
      </c>
      <c r="G944" s="759">
        <v>-42</v>
      </c>
      <c r="H944" s="759">
        <v>-20.9</v>
      </c>
      <c r="I944" s="759">
        <v>142.5</v>
      </c>
      <c r="J944" s="759">
        <v>-37.1</v>
      </c>
      <c r="K944" s="772">
        <v>3040.6</v>
      </c>
      <c r="L944" s="14"/>
    </row>
    <row r="945" spans="1:12" customFormat="1" x14ac:dyDescent="0.25">
      <c r="B945" s="716" t="s">
        <v>176</v>
      </c>
      <c r="D945" s="760" t="s">
        <v>707</v>
      </c>
      <c r="E945" s="760" t="s">
        <v>707</v>
      </c>
      <c r="F945" s="760" t="s">
        <v>708</v>
      </c>
      <c r="G945" s="760" t="s">
        <v>709</v>
      </c>
      <c r="H945" s="760" t="s">
        <v>710</v>
      </c>
      <c r="I945" s="760" t="s">
        <v>711</v>
      </c>
      <c r="J945" s="760">
        <v>-4.7</v>
      </c>
      <c r="K945" s="773">
        <v>-4.7</v>
      </c>
      <c r="L945" s="14"/>
    </row>
    <row r="946" spans="1:12" customFormat="1" ht="24" x14ac:dyDescent="0.25">
      <c r="B946" s="718" t="s">
        <v>653</v>
      </c>
      <c r="D946" s="760" t="s">
        <v>707</v>
      </c>
      <c r="E946" s="760" t="s">
        <v>707</v>
      </c>
      <c r="F946" s="760" t="s">
        <v>708</v>
      </c>
      <c r="G946" s="760">
        <v>34.799999999999997</v>
      </c>
      <c r="H946" s="760">
        <v>-26.9</v>
      </c>
      <c r="I946" s="760">
        <v>47.2</v>
      </c>
      <c r="J946" s="760" t="s">
        <v>707</v>
      </c>
      <c r="K946" s="773">
        <v>55.1</v>
      </c>
      <c r="L946" s="14"/>
    </row>
    <row r="947" spans="1:12" customFormat="1" x14ac:dyDescent="0.25">
      <c r="B947" s="714" t="s">
        <v>76</v>
      </c>
      <c r="D947" s="760" t="s">
        <v>707</v>
      </c>
      <c r="E947" s="760" t="s">
        <v>707</v>
      </c>
      <c r="F947" s="760" t="s">
        <v>708</v>
      </c>
      <c r="G947" s="760">
        <v>34.799999999999997</v>
      </c>
      <c r="H947" s="760">
        <v>-26.9</v>
      </c>
      <c r="I947" s="760">
        <v>47.2</v>
      </c>
      <c r="J947" s="760">
        <v>-4.7</v>
      </c>
      <c r="K947" s="773">
        <v>50.4</v>
      </c>
      <c r="L947" s="14"/>
    </row>
    <row r="948" spans="1:12" customFormat="1" x14ac:dyDescent="0.25">
      <c r="B948" s="721" t="s">
        <v>357</v>
      </c>
      <c r="D948" s="760" t="s">
        <v>707</v>
      </c>
      <c r="E948" s="760">
        <v>-93.7</v>
      </c>
      <c r="F948" s="760" t="s">
        <v>708</v>
      </c>
      <c r="G948" s="760" t="s">
        <v>709</v>
      </c>
      <c r="H948" s="760" t="s">
        <v>710</v>
      </c>
      <c r="I948" s="760" t="s">
        <v>711</v>
      </c>
      <c r="J948" s="760">
        <v>93.7</v>
      </c>
      <c r="K948" s="773" t="s">
        <v>817</v>
      </c>
      <c r="L948" s="14"/>
    </row>
    <row r="949" spans="1:12" customFormat="1" x14ac:dyDescent="0.25">
      <c r="B949" s="752" t="s">
        <v>785</v>
      </c>
      <c r="D949" s="755">
        <v>2239.3000000000002</v>
      </c>
      <c r="E949" s="756">
        <v>678</v>
      </c>
      <c r="F949" s="756">
        <v>-12.9</v>
      </c>
      <c r="G949" s="756">
        <v>-7.2</v>
      </c>
      <c r="H949" s="756">
        <v>-47.8</v>
      </c>
      <c r="I949" s="756">
        <v>189.7</v>
      </c>
      <c r="J949" s="756">
        <v>51.9</v>
      </c>
      <c r="K949" s="772">
        <v>3091</v>
      </c>
      <c r="L949" s="14"/>
    </row>
    <row r="950" spans="1:12" customFormat="1" x14ac:dyDescent="0.25">
      <c r="B950" s="14"/>
      <c r="D950" s="14"/>
      <c r="E950" s="14"/>
      <c r="F950" s="14"/>
      <c r="G950" s="14"/>
      <c r="H950" s="14"/>
      <c r="I950" s="14"/>
      <c r="J950" s="14"/>
      <c r="K950" s="14"/>
    </row>
    <row r="951" spans="1:12" customFormat="1" x14ac:dyDescent="0.25">
      <c r="B951" s="14"/>
      <c r="D951" s="14"/>
      <c r="E951" s="14"/>
      <c r="F951" s="14"/>
      <c r="G951" s="14"/>
      <c r="H951" s="14"/>
      <c r="I951" s="14"/>
      <c r="J951" s="14"/>
      <c r="K951" s="14"/>
    </row>
    <row r="952" spans="1:12" customFormat="1" ht="45" x14ac:dyDescent="0.25">
      <c r="A952" s="67"/>
      <c r="B952" s="433" t="s">
        <v>819</v>
      </c>
      <c r="C952" s="646"/>
      <c r="D952" s="644"/>
      <c r="E952" s="645"/>
      <c r="F952" s="645"/>
      <c r="G952" s="647"/>
      <c r="H952" s="647"/>
      <c r="I952" s="647"/>
      <c r="J952" s="645"/>
      <c r="K952" s="645"/>
    </row>
    <row r="953" spans="1:12" customFormat="1" x14ac:dyDescent="0.25">
      <c r="A953" s="67"/>
      <c r="B953" s="67"/>
      <c r="C953" s="646"/>
      <c r="D953" s="644"/>
      <c r="E953" s="645"/>
      <c r="F953" s="645"/>
      <c r="G953" s="647"/>
      <c r="H953" s="647"/>
      <c r="I953" s="647"/>
      <c r="J953" s="645"/>
      <c r="K953" s="645"/>
    </row>
    <row r="954" spans="1:12" customFormat="1" ht="15" customHeight="1" x14ac:dyDescent="0.25">
      <c r="A954" s="67"/>
      <c r="B954" s="939"/>
      <c r="D954" s="940" t="s">
        <v>42</v>
      </c>
      <c r="E954" s="940" t="s">
        <v>43</v>
      </c>
      <c r="F954" s="941" t="s">
        <v>44</v>
      </c>
      <c r="G954" s="941"/>
      <c r="H954" s="941"/>
      <c r="I954" s="943" t="s">
        <v>560</v>
      </c>
      <c r="J954" s="940" t="s">
        <v>128</v>
      </c>
      <c r="K954" s="943" t="s">
        <v>519</v>
      </c>
    </row>
    <row r="955" spans="1:12" ht="15.75" thickBot="1" x14ac:dyDescent="0.3">
      <c r="A955" s="67"/>
      <c r="B955" s="939"/>
      <c r="D955" s="940"/>
      <c r="E955" s="940"/>
      <c r="F955" s="942"/>
      <c r="G955" s="942"/>
      <c r="H955" s="942"/>
      <c r="I955" s="943"/>
      <c r="J955" s="940"/>
      <c r="K955" s="943"/>
    </row>
    <row r="956" spans="1:12" ht="51" x14ac:dyDescent="0.25">
      <c r="A956" s="67"/>
      <c r="B956" s="939"/>
      <c r="D956" s="940"/>
      <c r="E956" s="940"/>
      <c r="F956" s="945" t="s">
        <v>520</v>
      </c>
      <c r="G956" s="682" t="s">
        <v>389</v>
      </c>
      <c r="H956" s="945" t="s">
        <v>523</v>
      </c>
      <c r="I956" s="943"/>
      <c r="J956" s="940"/>
      <c r="K956" s="943"/>
    </row>
    <row r="957" spans="1:12" x14ac:dyDescent="0.25">
      <c r="A957" s="67"/>
      <c r="B957" s="939"/>
      <c r="D957" s="940"/>
      <c r="E957" s="940"/>
      <c r="F957" s="940"/>
      <c r="G957" s="682"/>
      <c r="H957" s="940"/>
      <c r="I957" s="944"/>
      <c r="J957" s="940"/>
      <c r="K957" s="943"/>
    </row>
    <row r="958" spans="1:12" ht="13.5" thickBot="1" x14ac:dyDescent="0.25">
      <c r="A958" s="67"/>
      <c r="B958" s="766" t="s">
        <v>795</v>
      </c>
      <c r="C958" s="656"/>
      <c r="D958" s="658">
        <v>2239.3000000000002</v>
      </c>
      <c r="E958" s="695">
        <v>678</v>
      </c>
      <c r="F958" s="658">
        <v>-12.9</v>
      </c>
      <c r="G958" s="658">
        <v>-26.7</v>
      </c>
      <c r="H958" s="658">
        <v>-26.300000000000004</v>
      </c>
      <c r="I958" s="658">
        <v>176.9</v>
      </c>
      <c r="J958" s="658">
        <v>204.6</v>
      </c>
      <c r="K958" s="659">
        <f>SUM(D958:J958)</f>
        <v>3232.9</v>
      </c>
    </row>
    <row r="959" spans="1:12" ht="13.5" thickTop="1" x14ac:dyDescent="0.2">
      <c r="A959" s="67"/>
      <c r="B959" s="660" t="s">
        <v>176</v>
      </c>
      <c r="C959" s="656"/>
      <c r="D959" s="661"/>
      <c r="E959" s="661"/>
      <c r="F959" s="661"/>
      <c r="G959" s="661"/>
      <c r="H959" s="661"/>
      <c r="I959" s="661"/>
      <c r="J959" s="661">
        <v>82.100000000001245</v>
      </c>
      <c r="K959" s="662">
        <f>SUM(D959:J959)</f>
        <v>82.100000000001245</v>
      </c>
    </row>
    <row r="960" spans="1:12" ht="12.75" x14ac:dyDescent="0.2">
      <c r="A960" s="67"/>
      <c r="B960" s="797" t="s">
        <v>186</v>
      </c>
      <c r="C960" s="656"/>
      <c r="D960" s="683"/>
      <c r="E960" s="683"/>
      <c r="F960" s="797">
        <v>3.8</v>
      </c>
      <c r="G960" s="797">
        <v>-82.6</v>
      </c>
      <c r="H960" s="797">
        <v>33.6</v>
      </c>
      <c r="I960" s="797">
        <v>-67.3</v>
      </c>
      <c r="J960" s="798"/>
      <c r="K960" s="799">
        <f>SUM(D960:J960)</f>
        <v>-112.5</v>
      </c>
    </row>
    <row r="961" spans="1:11" ht="12.75" x14ac:dyDescent="0.2">
      <c r="A961" s="67"/>
      <c r="B961" s="663" t="s">
        <v>76</v>
      </c>
      <c r="C961" s="656"/>
      <c r="D961" s="683"/>
      <c r="E961" s="683"/>
      <c r="F961" s="683">
        <f>SUM(F959:F960)</f>
        <v>3.8</v>
      </c>
      <c r="G961" s="683">
        <f>SUM(G959:G960)</f>
        <v>-82.6</v>
      </c>
      <c r="H961" s="683">
        <f>SUM(H959:H960)</f>
        <v>33.6</v>
      </c>
      <c r="I961" s="683">
        <f>SUM(I959:I960)</f>
        <v>-67.3</v>
      </c>
      <c r="J961" s="683">
        <f>SUM(J959:J960)</f>
        <v>82.100000000001245</v>
      </c>
      <c r="K961" s="674">
        <f>SUM(D961:J961)</f>
        <v>-30.399999999998755</v>
      </c>
    </row>
    <row r="962" spans="1:11" ht="12.75" x14ac:dyDescent="0.2">
      <c r="A962" s="67"/>
      <c r="B962" s="663" t="s">
        <v>357</v>
      </c>
      <c r="C962" s="656"/>
      <c r="D962" s="685"/>
      <c r="E962" s="685">
        <v>119.10000000000001</v>
      </c>
      <c r="F962" s="685"/>
      <c r="G962" s="685"/>
      <c r="H962" s="685"/>
      <c r="I962" s="685"/>
      <c r="J962" s="685">
        <v>-119.10000000000001</v>
      </c>
      <c r="K962" s="770"/>
    </row>
    <row r="963" spans="1:11" ht="13.5" thickBot="1" x14ac:dyDescent="0.25">
      <c r="A963" s="67"/>
      <c r="B963" s="767" t="s">
        <v>820</v>
      </c>
      <c r="C963" s="656"/>
      <c r="D963" s="684">
        <f t="shared" ref="D963:J963" si="21">SUM(D958,D961,D962)</f>
        <v>2239.3000000000002</v>
      </c>
      <c r="E963" s="684">
        <f t="shared" si="21"/>
        <v>797.1</v>
      </c>
      <c r="F963" s="684">
        <f t="shared" si="21"/>
        <v>-9.1000000000000014</v>
      </c>
      <c r="G963" s="684">
        <f t="shared" si="21"/>
        <v>-109.3</v>
      </c>
      <c r="H963" s="684">
        <f t="shared" si="21"/>
        <v>7.2999999999999972</v>
      </c>
      <c r="I963" s="684">
        <f t="shared" si="21"/>
        <v>109.60000000000001</v>
      </c>
      <c r="J963" s="684">
        <f t="shared" si="21"/>
        <v>167.60000000000122</v>
      </c>
      <c r="K963" s="662">
        <f>SUM(D963:J963)</f>
        <v>3202.5000000000014</v>
      </c>
    </row>
    <row r="964" spans="1:11" ht="14.25" thickTop="1" thickBot="1" x14ac:dyDescent="0.25">
      <c r="A964" s="67"/>
      <c r="B964" s="680"/>
      <c r="C964" s="656"/>
      <c r="D964" s="677"/>
      <c r="E964" s="677"/>
      <c r="F964" s="677"/>
      <c r="G964" s="677"/>
      <c r="H964" s="677"/>
      <c r="I964" s="677"/>
      <c r="J964" s="677"/>
      <c r="K964" s="795"/>
    </row>
    <row r="965" spans="1:11" ht="13.5" thickBot="1" x14ac:dyDescent="0.25">
      <c r="A965" s="67"/>
      <c r="B965" s="768" t="s">
        <v>772</v>
      </c>
      <c r="C965" s="656"/>
      <c r="D965" s="675">
        <v>2239.3000000000002</v>
      </c>
      <c r="E965" s="675">
        <v>771.7</v>
      </c>
      <c r="F965" s="675">
        <v>-12.9</v>
      </c>
      <c r="G965" s="675">
        <v>-42</v>
      </c>
      <c r="H965" s="675">
        <v>-20.900000000000002</v>
      </c>
      <c r="I965" s="675">
        <v>142.5</v>
      </c>
      <c r="J965" s="675">
        <v>-37.1</v>
      </c>
      <c r="K965" s="676">
        <f>SUM(D965:J965)</f>
        <v>3040.6</v>
      </c>
    </row>
    <row r="966" spans="1:11" ht="13.5" thickTop="1" x14ac:dyDescent="0.2">
      <c r="A966" s="67"/>
      <c r="B966" s="669" t="s">
        <v>176</v>
      </c>
      <c r="C966" s="656"/>
      <c r="D966" s="670"/>
      <c r="E966" s="670"/>
      <c r="F966" s="670"/>
      <c r="G966" s="670"/>
      <c r="H966" s="670"/>
      <c r="I966" s="670"/>
      <c r="J966" s="670">
        <v>148</v>
      </c>
      <c r="K966" s="662">
        <f t="shared" ref="K966:K968" si="22">SUM(D966:J966)</f>
        <v>148</v>
      </c>
    </row>
    <row r="967" spans="1:11" ht="12.75" x14ac:dyDescent="0.2">
      <c r="A967" s="67"/>
      <c r="B967" s="800" t="s">
        <v>186</v>
      </c>
      <c r="C967" s="656"/>
      <c r="D967" s="796"/>
      <c r="E967" s="800"/>
      <c r="F967" s="800"/>
      <c r="G967" s="800">
        <v>15.3</v>
      </c>
      <c r="H967" s="800">
        <v>-5.4</v>
      </c>
      <c r="I967" s="800">
        <v>34.4</v>
      </c>
      <c r="J967" s="801"/>
      <c r="K967" s="799">
        <f t="shared" si="22"/>
        <v>44.3</v>
      </c>
    </row>
    <row r="968" spans="1:11" ht="12.75" x14ac:dyDescent="0.2">
      <c r="A968" s="67"/>
      <c r="B968" s="692" t="s">
        <v>76</v>
      </c>
      <c r="C968" s="693"/>
      <c r="D968" s="694"/>
      <c r="E968" s="694"/>
      <c r="F968" s="694"/>
      <c r="G968" s="694">
        <f>SUM(G966:G967)</f>
        <v>15.3</v>
      </c>
      <c r="H968" s="694">
        <f>SUM(H966:H967)</f>
        <v>-5.4</v>
      </c>
      <c r="I968" s="694">
        <f>SUM(I966:I967)</f>
        <v>34.4</v>
      </c>
      <c r="J968" s="694">
        <f>SUM(J966:J967)</f>
        <v>148</v>
      </c>
      <c r="K968" s="665">
        <f t="shared" si="22"/>
        <v>192.3</v>
      </c>
    </row>
    <row r="969" spans="1:11" ht="12.75" x14ac:dyDescent="0.2">
      <c r="A969" s="67"/>
      <c r="B969" s="671" t="s">
        <v>321</v>
      </c>
      <c r="C969" s="656"/>
      <c r="D969" s="672"/>
      <c r="E969" s="672">
        <v>-93.7</v>
      </c>
      <c r="F969" s="672"/>
      <c r="G969" s="672"/>
      <c r="H969" s="672"/>
      <c r="I969" s="672"/>
      <c r="J969" s="672">
        <v>93.7</v>
      </c>
      <c r="K969" s="770"/>
    </row>
    <row r="970" spans="1:11" ht="13.5" thickBot="1" x14ac:dyDescent="0.25">
      <c r="A970" s="67"/>
      <c r="B970" s="769" t="s">
        <v>824</v>
      </c>
      <c r="C970" s="656"/>
      <c r="D970" s="658">
        <f t="shared" ref="D970:J970" si="23">SUM(D965,D968,D969)</f>
        <v>2239.3000000000002</v>
      </c>
      <c r="E970" s="658">
        <f t="shared" si="23"/>
        <v>678</v>
      </c>
      <c r="F970" s="658">
        <f t="shared" si="23"/>
        <v>-12.9</v>
      </c>
      <c r="G970" s="658">
        <f t="shared" si="23"/>
        <v>-26.7</v>
      </c>
      <c r="H970" s="658">
        <f t="shared" si="23"/>
        <v>-26.300000000000004</v>
      </c>
      <c r="I970" s="658">
        <f t="shared" si="23"/>
        <v>176.9</v>
      </c>
      <c r="J970" s="658">
        <f t="shared" si="23"/>
        <v>204.60000000000002</v>
      </c>
      <c r="K970" s="666">
        <f>SUM(D970:J970)</f>
        <v>3232.9</v>
      </c>
    </row>
    <row r="971" spans="1:11" ht="15.75" thickTop="1" x14ac:dyDescent="0.25"/>
    <row r="973" spans="1:11" ht="45" x14ac:dyDescent="0.25">
      <c r="A973" s="67"/>
      <c r="B973" s="433" t="s">
        <v>827</v>
      </c>
      <c r="C973" s="646"/>
      <c r="D973" s="644"/>
      <c r="E973" s="645"/>
      <c r="F973" s="645"/>
      <c r="G973" s="647"/>
      <c r="H973" s="647"/>
      <c r="I973" s="647"/>
      <c r="J973" s="645"/>
      <c r="K973" s="645"/>
    </row>
    <row r="974" spans="1:11" x14ac:dyDescent="0.25">
      <c r="A974" s="67"/>
      <c r="B974" s="67"/>
      <c r="C974" s="646"/>
      <c r="D974" s="644"/>
      <c r="E974" s="645"/>
      <c r="F974" s="645"/>
      <c r="G974" s="647"/>
      <c r="H974" s="647"/>
      <c r="I974" s="647"/>
      <c r="J974" s="645"/>
      <c r="K974" s="645"/>
    </row>
    <row r="975" spans="1:11" x14ac:dyDescent="0.25">
      <c r="A975" s="67"/>
      <c r="B975" s="939"/>
      <c r="D975" s="940" t="s">
        <v>42</v>
      </c>
      <c r="E975" s="940" t="s">
        <v>43</v>
      </c>
      <c r="F975" s="941" t="s">
        <v>44</v>
      </c>
      <c r="G975" s="941"/>
      <c r="H975" s="941"/>
      <c r="I975" s="943" t="s">
        <v>560</v>
      </c>
      <c r="J975" s="940" t="s">
        <v>128</v>
      </c>
      <c r="K975" s="943" t="s">
        <v>519</v>
      </c>
    </row>
    <row r="976" spans="1:11" ht="15.75" thickBot="1" x14ac:dyDescent="0.3">
      <c r="A976" s="67"/>
      <c r="B976" s="939"/>
      <c r="D976" s="940"/>
      <c r="E976" s="940"/>
      <c r="F976" s="942"/>
      <c r="G976" s="942"/>
      <c r="H976" s="942"/>
      <c r="I976" s="943"/>
      <c r="J976" s="940"/>
      <c r="K976" s="943"/>
    </row>
    <row r="977" spans="1:11" ht="51" x14ac:dyDescent="0.25">
      <c r="A977" s="67"/>
      <c r="B977" s="939"/>
      <c r="D977" s="940"/>
      <c r="E977" s="940"/>
      <c r="F977" s="945" t="s">
        <v>520</v>
      </c>
      <c r="G977" s="682" t="s">
        <v>389</v>
      </c>
      <c r="H977" s="945" t="s">
        <v>523</v>
      </c>
      <c r="I977" s="943"/>
      <c r="J977" s="940"/>
      <c r="K977" s="943"/>
    </row>
    <row r="978" spans="1:11" x14ac:dyDescent="0.25">
      <c r="A978" s="67"/>
      <c r="B978" s="939"/>
      <c r="D978" s="940"/>
      <c r="E978" s="940"/>
      <c r="F978" s="940"/>
      <c r="G978" s="682"/>
      <c r="H978" s="940"/>
      <c r="I978" s="944"/>
      <c r="J978" s="940"/>
      <c r="K978" s="943"/>
    </row>
    <row r="979" spans="1:11" ht="13.5" thickBot="1" x14ac:dyDescent="0.25">
      <c r="A979" s="67"/>
      <c r="B979" s="766">
        <v>45292</v>
      </c>
      <c r="C979" s="656"/>
      <c r="D979" s="658">
        <v>2239.3000000000002</v>
      </c>
      <c r="E979" s="658">
        <v>797.1</v>
      </c>
      <c r="F979" s="658">
        <v>-9.1</v>
      </c>
      <c r="G979" s="658">
        <v>-109.3</v>
      </c>
      <c r="H979" s="658">
        <v>7.3</v>
      </c>
      <c r="I979" s="658">
        <v>109.6</v>
      </c>
      <c r="J979" s="658">
        <v>167.6</v>
      </c>
      <c r="K979" s="659">
        <f>SUM(D979:J979)</f>
        <v>3202.5</v>
      </c>
    </row>
    <row r="980" spans="1:11" ht="13.5" thickTop="1" x14ac:dyDescent="0.2">
      <c r="A980" s="67"/>
      <c r="B980" s="660" t="s">
        <v>176</v>
      </c>
      <c r="C980" s="656"/>
      <c r="D980" s="661"/>
      <c r="E980" s="661"/>
      <c r="F980" s="661"/>
      <c r="G980" s="661"/>
      <c r="H980" s="661"/>
      <c r="I980" s="661"/>
      <c r="J980" s="661">
        <v>-118.09999999999989</v>
      </c>
      <c r="K980" s="662">
        <f>SUM(D980:J980)</f>
        <v>-118.09999999999989</v>
      </c>
    </row>
    <row r="981" spans="1:11" ht="12.75" x14ac:dyDescent="0.2">
      <c r="A981" s="67"/>
      <c r="B981" s="797" t="s">
        <v>186</v>
      </c>
      <c r="C981" s="656"/>
      <c r="D981" s="683"/>
      <c r="E981" s="683"/>
      <c r="F981" s="797"/>
      <c r="G981" s="797">
        <v>-0.19999999999999998</v>
      </c>
      <c r="H981" s="797">
        <v>3.3</v>
      </c>
      <c r="I981" s="797">
        <v>-22.599999999999998</v>
      </c>
      <c r="J981" s="798"/>
      <c r="K981" s="799">
        <f>SUM(D981:J981)</f>
        <v>-19.5</v>
      </c>
    </row>
    <row r="982" spans="1:11" ht="12.75" x14ac:dyDescent="0.2">
      <c r="A982" s="67"/>
      <c r="B982" s="663" t="s">
        <v>76</v>
      </c>
      <c r="C982" s="656"/>
      <c r="D982" s="683"/>
      <c r="E982" s="683"/>
      <c r="F982" s="683"/>
      <c r="G982" s="683">
        <f>SUM(G980:G981)</f>
        <v>-0.19999999999999998</v>
      </c>
      <c r="H982" s="683">
        <f>SUM(H980:H981)</f>
        <v>3.3</v>
      </c>
      <c r="I982" s="683">
        <f>SUM(I980:I981)</f>
        <v>-22.599999999999998</v>
      </c>
      <c r="J982" s="683">
        <f>SUM(J980:J981)</f>
        <v>-118.09999999999989</v>
      </c>
      <c r="K982" s="674">
        <f>SUM(D982:J982)</f>
        <v>-137.59999999999991</v>
      </c>
    </row>
    <row r="983" spans="1:11" ht="12.75" x14ac:dyDescent="0.2">
      <c r="A983" s="67"/>
      <c r="B983" s="663" t="s">
        <v>357</v>
      </c>
      <c r="C983" s="656"/>
      <c r="D983" s="685"/>
      <c r="E983" s="685"/>
      <c r="F983" s="685"/>
      <c r="G983" s="685"/>
      <c r="H983" s="685"/>
      <c r="I983" s="685"/>
      <c r="J983" s="685"/>
      <c r="K983" s="770"/>
    </row>
    <row r="984" spans="1:11" ht="13.5" thickBot="1" x14ac:dyDescent="0.25">
      <c r="A984" s="67"/>
      <c r="B984" s="767" t="s">
        <v>828</v>
      </c>
      <c r="C984" s="656"/>
      <c r="D984" s="684">
        <f t="shared" ref="D984" si="24">SUM(D979,D982,D983)</f>
        <v>2239.3000000000002</v>
      </c>
      <c r="E984" s="684">
        <f t="shared" ref="E984" si="25">SUM(E979,E982,E983)</f>
        <v>797.1</v>
      </c>
      <c r="F984" s="684">
        <f t="shared" ref="F984" si="26">SUM(F979,F982,F983)</f>
        <v>-9.1</v>
      </c>
      <c r="G984" s="684">
        <f t="shared" ref="G984" si="27">SUM(G979,G982,G983)</f>
        <v>-109.5</v>
      </c>
      <c r="H984" s="684">
        <f t="shared" ref="H984" si="28">SUM(H979,H982,H983)</f>
        <v>10.6</v>
      </c>
      <c r="I984" s="684">
        <f t="shared" ref="I984" si="29">SUM(I979,I982,I983)</f>
        <v>87</v>
      </c>
      <c r="J984" s="684">
        <f t="shared" ref="J984" si="30">SUM(J979,J982,J983)</f>
        <v>49.500000000000099</v>
      </c>
      <c r="K984" s="662">
        <f>SUM(D984:J984)</f>
        <v>3064.9</v>
      </c>
    </row>
    <row r="985" spans="1:11" ht="14.25" thickTop="1" thickBot="1" x14ac:dyDescent="0.25">
      <c r="A985" s="67"/>
      <c r="B985" s="680"/>
      <c r="C985" s="656"/>
      <c r="D985" s="677"/>
      <c r="E985" s="677"/>
      <c r="F985" s="677"/>
      <c r="G985" s="677"/>
      <c r="H985" s="677"/>
      <c r="I985" s="677"/>
      <c r="J985" s="677"/>
      <c r="K985" s="795"/>
    </row>
    <row r="986" spans="1:11" ht="13.5" thickBot="1" x14ac:dyDescent="0.25">
      <c r="A986" s="67"/>
      <c r="B986" s="768" t="s">
        <v>795</v>
      </c>
      <c r="C986" s="656"/>
      <c r="D986" s="675">
        <v>2239.3000000000002</v>
      </c>
      <c r="E986" s="675">
        <v>678</v>
      </c>
      <c r="F986" s="675">
        <v>-12.9</v>
      </c>
      <c r="G986" s="675">
        <v>-26.7</v>
      </c>
      <c r="H986" s="675">
        <v>-26.3</v>
      </c>
      <c r="I986" s="675">
        <v>176.9</v>
      </c>
      <c r="J986" s="675">
        <v>204.6</v>
      </c>
      <c r="K986" s="676">
        <f>SUM(D986:J986)</f>
        <v>3232.9</v>
      </c>
    </row>
    <row r="987" spans="1:11" ht="13.5" thickTop="1" x14ac:dyDescent="0.2">
      <c r="A987" s="67"/>
      <c r="B987" s="669" t="s">
        <v>176</v>
      </c>
      <c r="C987" s="656"/>
      <c r="D987" s="670"/>
      <c r="E987" s="670"/>
      <c r="F987" s="670"/>
      <c r="G987" s="670"/>
      <c r="H987" s="670"/>
      <c r="I987" s="670"/>
      <c r="J987" s="670">
        <v>104.2</v>
      </c>
      <c r="K987" s="662">
        <f t="shared" ref="K987:K989" si="31">SUM(D987:J987)</f>
        <v>104.2</v>
      </c>
    </row>
    <row r="988" spans="1:11" ht="12.75" x14ac:dyDescent="0.2">
      <c r="A988" s="67"/>
      <c r="B988" s="800" t="s">
        <v>186</v>
      </c>
      <c r="C988" s="656"/>
      <c r="D988" s="796"/>
      <c r="E988" s="800"/>
      <c r="F988" s="800"/>
      <c r="G988" s="800">
        <v>-0.5</v>
      </c>
      <c r="H988" s="800">
        <v>3.4</v>
      </c>
      <c r="I988" s="800">
        <v>17.599999999999998</v>
      </c>
      <c r="J988" s="801"/>
      <c r="K988" s="799">
        <f t="shared" si="31"/>
        <v>20.499999999999996</v>
      </c>
    </row>
    <row r="989" spans="1:11" ht="12.75" x14ac:dyDescent="0.2">
      <c r="A989" s="67"/>
      <c r="B989" s="692" t="s">
        <v>76</v>
      </c>
      <c r="C989" s="693"/>
      <c r="D989" s="694"/>
      <c r="E989" s="694"/>
      <c r="F989" s="694"/>
      <c r="G989" s="694">
        <f>SUM(G987:G988)</f>
        <v>-0.5</v>
      </c>
      <c r="H989" s="694">
        <f>SUM(H987:H988)</f>
        <v>3.4</v>
      </c>
      <c r="I989" s="694">
        <f>SUM(I987:I988)</f>
        <v>17.599999999999998</v>
      </c>
      <c r="J989" s="694">
        <f>SUM(J987:J988)</f>
        <v>104.2</v>
      </c>
      <c r="K989" s="665">
        <f t="shared" si="31"/>
        <v>124.7</v>
      </c>
    </row>
    <row r="990" spans="1:11" ht="12.75" x14ac:dyDescent="0.2">
      <c r="A990" s="67"/>
      <c r="B990" s="671" t="s">
        <v>321</v>
      </c>
      <c r="C990" s="656"/>
      <c r="D990" s="672"/>
      <c r="E990" s="672"/>
      <c r="F990" s="672"/>
      <c r="G990" s="672"/>
      <c r="H990" s="672"/>
      <c r="I990" s="672"/>
      <c r="J990" s="672"/>
      <c r="K990" s="770"/>
    </row>
    <row r="991" spans="1:11" ht="13.5" thickBot="1" x14ac:dyDescent="0.25">
      <c r="A991" s="67"/>
      <c r="B991" s="769" t="s">
        <v>829</v>
      </c>
      <c r="C991" s="656"/>
      <c r="D991" s="658">
        <f t="shared" ref="D991" si="32">SUM(D986,D989,D990)</f>
        <v>2239.3000000000002</v>
      </c>
      <c r="E991" s="658">
        <f t="shared" ref="E991" si="33">SUM(E986,E989,E990)</f>
        <v>678</v>
      </c>
      <c r="F991" s="658">
        <f t="shared" ref="F991" si="34">SUM(F986,F989,F990)</f>
        <v>-12.9</v>
      </c>
      <c r="G991" s="658">
        <f t="shared" ref="G991" si="35">SUM(G986,G989,G990)</f>
        <v>-27.2</v>
      </c>
      <c r="H991" s="658">
        <f t="shared" ref="H991" si="36">SUM(H986,H989,H990)</f>
        <v>-22.900000000000002</v>
      </c>
      <c r="I991" s="658">
        <f t="shared" ref="I991" si="37">SUM(I986,I989,I990)</f>
        <v>194.5</v>
      </c>
      <c r="J991" s="658">
        <f t="shared" ref="J991" si="38">SUM(J986,J989,J990)</f>
        <v>308.8</v>
      </c>
      <c r="K991" s="666">
        <f>SUM(D991:J991)</f>
        <v>3357.6000000000004</v>
      </c>
    </row>
    <row r="992" spans="1:11" ht="15.75" thickTop="1" x14ac:dyDescent="0.25"/>
    <row r="994" spans="1:11" ht="45" x14ac:dyDescent="0.25">
      <c r="A994" s="67"/>
      <c r="B994" s="433" t="s">
        <v>839</v>
      </c>
      <c r="C994" s="646"/>
      <c r="D994" s="644"/>
      <c r="E994" s="645"/>
      <c r="F994" s="645"/>
      <c r="G994" s="647"/>
      <c r="H994" s="647"/>
      <c r="I994" s="647"/>
      <c r="J994" s="645"/>
      <c r="K994" s="645"/>
    </row>
    <row r="995" spans="1:11" x14ac:dyDescent="0.25">
      <c r="A995" s="67"/>
      <c r="B995" s="946"/>
      <c r="D995" s="947" t="s">
        <v>42</v>
      </c>
      <c r="E995" s="947" t="s">
        <v>43</v>
      </c>
      <c r="F995" s="949" t="s">
        <v>44</v>
      </c>
      <c r="G995" s="949"/>
      <c r="H995" s="949"/>
      <c r="I995" s="950" t="s">
        <v>803</v>
      </c>
      <c r="J995" s="951" t="s">
        <v>128</v>
      </c>
      <c r="K995" s="947" t="s">
        <v>519</v>
      </c>
    </row>
    <row r="996" spans="1:11" ht="48" x14ac:dyDescent="0.25">
      <c r="A996"/>
      <c r="B996" s="946"/>
      <c r="D996" s="948"/>
      <c r="E996" s="948"/>
      <c r="F996" s="713" t="s">
        <v>800</v>
      </c>
      <c r="G996" s="713" t="s">
        <v>801</v>
      </c>
      <c r="H996" s="713" t="s">
        <v>523</v>
      </c>
      <c r="I996" s="950"/>
      <c r="J996" s="952"/>
      <c r="K996" s="947"/>
    </row>
    <row r="997" spans="1:11" x14ac:dyDescent="0.25">
      <c r="A997"/>
      <c r="B997" s="827">
        <v>45292</v>
      </c>
      <c r="D997" s="715">
        <v>2239.3000000000002</v>
      </c>
      <c r="E997" s="695">
        <v>797.1</v>
      </c>
      <c r="F997" s="695">
        <v>-9.1</v>
      </c>
      <c r="G997" s="695">
        <v>-109.3</v>
      </c>
      <c r="H997" s="695">
        <v>7.3</v>
      </c>
      <c r="I997" s="695">
        <v>109.6</v>
      </c>
      <c r="J997" s="696">
        <v>167.6</v>
      </c>
      <c r="K997" s="697">
        <v>3202.5</v>
      </c>
    </row>
    <row r="998" spans="1:11" x14ac:dyDescent="0.25">
      <c r="A998"/>
      <c r="B998" s="744" t="s">
        <v>176</v>
      </c>
      <c r="D998" s="717">
        <v>0</v>
      </c>
      <c r="E998" s="698">
        <v>0</v>
      </c>
      <c r="F998" s="698">
        <v>0</v>
      </c>
      <c r="G998" s="698">
        <v>0</v>
      </c>
      <c r="H998" s="699">
        <v>0</v>
      </c>
      <c r="I998" s="699">
        <v>0</v>
      </c>
      <c r="J998" s="699">
        <v>-453.1</v>
      </c>
      <c r="K998" s="697">
        <v>-453.1</v>
      </c>
    </row>
    <row r="999" spans="1:11" x14ac:dyDescent="0.25">
      <c r="A999"/>
      <c r="B999" s="745" t="s">
        <v>804</v>
      </c>
      <c r="D999" s="719">
        <v>0</v>
      </c>
      <c r="E999" s="700">
        <v>0</v>
      </c>
      <c r="F999" s="700" t="s">
        <v>18</v>
      </c>
      <c r="G999" s="700">
        <v>-25.1</v>
      </c>
      <c r="H999" s="701">
        <v>2.1</v>
      </c>
      <c r="I999" s="701">
        <v>-13.6</v>
      </c>
      <c r="J999" s="701">
        <v>0</v>
      </c>
      <c r="K999" s="697">
        <v>-36.6</v>
      </c>
    </row>
    <row r="1000" spans="1:11" x14ac:dyDescent="0.25">
      <c r="A1000"/>
      <c r="B1000" s="746" t="s">
        <v>76</v>
      </c>
      <c r="D1000" s="720">
        <v>0</v>
      </c>
      <c r="E1000" s="702">
        <v>0</v>
      </c>
      <c r="F1000" s="702" t="s">
        <v>18</v>
      </c>
      <c r="G1000" s="702">
        <v>-25.1</v>
      </c>
      <c r="H1000" s="703">
        <v>2.1</v>
      </c>
      <c r="I1000" s="703">
        <v>-13.6</v>
      </c>
      <c r="J1000" s="703">
        <v>-453.1</v>
      </c>
      <c r="K1000" s="697">
        <v>489.7</v>
      </c>
    </row>
    <row r="1001" spans="1:11" x14ac:dyDescent="0.25">
      <c r="A1001"/>
      <c r="B1001" s="747" t="s">
        <v>357</v>
      </c>
      <c r="D1001" s="717">
        <v>0</v>
      </c>
      <c r="E1001" s="698">
        <v>77</v>
      </c>
      <c r="F1001" s="698">
        <v>0</v>
      </c>
      <c r="G1001" s="698">
        <v>0</v>
      </c>
      <c r="H1001" s="699">
        <v>0</v>
      </c>
      <c r="I1001" s="699">
        <v>0</v>
      </c>
      <c r="J1001" s="699">
        <v>-77</v>
      </c>
      <c r="K1001" s="697">
        <v>0</v>
      </c>
    </row>
    <row r="1002" spans="1:11" x14ac:dyDescent="0.25">
      <c r="A1002"/>
      <c r="B1002" s="828">
        <v>45473</v>
      </c>
      <c r="D1002" s="715">
        <v>2239.3000000000002</v>
      </c>
      <c r="E1002" s="695">
        <v>874.1</v>
      </c>
      <c r="F1002" s="695">
        <v>-9.1</v>
      </c>
      <c r="G1002" s="695">
        <v>-134.4</v>
      </c>
      <c r="H1002" s="704">
        <v>9.4</v>
      </c>
      <c r="I1002" s="704">
        <v>96</v>
      </c>
      <c r="J1002" s="704">
        <v>-362.5</v>
      </c>
      <c r="K1002" s="697">
        <v>2712.8</v>
      </c>
    </row>
    <row r="1003" spans="1:11" x14ac:dyDescent="0.25">
      <c r="A1003"/>
      <c r="B1003" s="722"/>
      <c r="D1003" s="723"/>
      <c r="E1003" s="705"/>
      <c r="F1003" s="705"/>
      <c r="G1003" s="706"/>
      <c r="H1003" s="705"/>
      <c r="I1003" s="706"/>
      <c r="J1003" s="706"/>
      <c r="K1003" s="707"/>
    </row>
    <row r="1004" spans="1:11" x14ac:dyDescent="0.25">
      <c r="A1004"/>
      <c r="B1004" s="829">
        <v>44927</v>
      </c>
      <c r="D1004" s="724">
        <v>2239.3000000000002</v>
      </c>
      <c r="E1004" s="708">
        <v>678</v>
      </c>
      <c r="F1004" s="708">
        <v>-12.9</v>
      </c>
      <c r="G1004" s="708">
        <v>-26.7</v>
      </c>
      <c r="H1004" s="708">
        <v>26.3</v>
      </c>
      <c r="I1004" s="708">
        <v>176.9</v>
      </c>
      <c r="J1004" s="708">
        <v>204.6</v>
      </c>
      <c r="K1004" s="697">
        <v>3232.9</v>
      </c>
    </row>
    <row r="1005" spans="1:11" x14ac:dyDescent="0.25">
      <c r="A1005"/>
      <c r="B1005" s="716" t="s">
        <v>176</v>
      </c>
      <c r="D1005" s="725">
        <v>0</v>
      </c>
      <c r="E1005" s="709">
        <v>0</v>
      </c>
      <c r="F1005" s="709">
        <v>0</v>
      </c>
      <c r="G1005" s="709">
        <v>0</v>
      </c>
      <c r="H1005" s="709">
        <v>0</v>
      </c>
      <c r="I1005" s="709">
        <v>0</v>
      </c>
      <c r="J1005" s="709">
        <v>109.7</v>
      </c>
      <c r="K1005" s="697">
        <v>109.7</v>
      </c>
    </row>
    <row r="1006" spans="1:11" ht="24" x14ac:dyDescent="0.25">
      <c r="A1006"/>
      <c r="B1006" s="718" t="s">
        <v>653</v>
      </c>
      <c r="D1006" s="726">
        <v>0</v>
      </c>
      <c r="E1006" s="710">
        <v>0</v>
      </c>
      <c r="F1006" s="710">
        <v>3.8</v>
      </c>
      <c r="G1006" s="710">
        <v>-44.9</v>
      </c>
      <c r="H1006" s="710">
        <v>25.7</v>
      </c>
      <c r="I1006" s="710">
        <v>-24</v>
      </c>
      <c r="J1006" s="710">
        <v>0</v>
      </c>
      <c r="K1006" s="697">
        <v>-39.4</v>
      </c>
    </row>
    <row r="1007" spans="1:11" x14ac:dyDescent="0.25">
      <c r="A1007"/>
      <c r="B1007" s="714" t="s">
        <v>76</v>
      </c>
      <c r="D1007" s="727">
        <v>0</v>
      </c>
      <c r="E1007" s="711">
        <v>0</v>
      </c>
      <c r="F1007" s="711">
        <v>3.8</v>
      </c>
      <c r="G1007" s="711">
        <v>-44.9</v>
      </c>
      <c r="H1007" s="711">
        <v>25.7</v>
      </c>
      <c r="I1007" s="711">
        <v>-24</v>
      </c>
      <c r="J1007" s="711">
        <v>109.7</v>
      </c>
      <c r="K1007" s="697">
        <v>70.3</v>
      </c>
    </row>
    <row r="1008" spans="1:11" x14ac:dyDescent="0.25">
      <c r="A1008"/>
      <c r="B1008" s="721" t="s">
        <v>357</v>
      </c>
      <c r="D1008" s="726">
        <v>0</v>
      </c>
      <c r="E1008" s="710">
        <v>117.9</v>
      </c>
      <c r="F1008" s="710">
        <v>0</v>
      </c>
      <c r="G1008" s="710">
        <v>0</v>
      </c>
      <c r="H1008" s="710">
        <v>0</v>
      </c>
      <c r="I1008" s="710">
        <v>0</v>
      </c>
      <c r="J1008" s="710">
        <v>-117.9</v>
      </c>
      <c r="K1008" s="697">
        <v>0</v>
      </c>
    </row>
    <row r="1009" spans="1:11" x14ac:dyDescent="0.25">
      <c r="A1009"/>
      <c r="B1009" s="828">
        <v>45107</v>
      </c>
      <c r="D1009" s="715">
        <v>2239.3000000000002</v>
      </c>
      <c r="E1009" s="704">
        <v>795.9</v>
      </c>
      <c r="F1009" s="704">
        <v>-9.1</v>
      </c>
      <c r="G1009" s="704">
        <v>71.599999999999994</v>
      </c>
      <c r="H1009" s="704">
        <v>-0.6</v>
      </c>
      <c r="I1009" s="704">
        <v>152.9</v>
      </c>
      <c r="J1009" s="704">
        <v>196.4</v>
      </c>
      <c r="K1009" s="712">
        <v>3303.2</v>
      </c>
    </row>
    <row r="1010" spans="1:11" ht="28.5" customHeight="1" x14ac:dyDescent="0.25"/>
    <row r="1011" spans="1:11" ht="45" x14ac:dyDescent="0.25">
      <c r="B1011" s="433" t="s">
        <v>847</v>
      </c>
      <c r="C1011" s="646"/>
      <c r="D1011" s="644"/>
      <c r="E1011" s="645"/>
      <c r="F1011" s="645"/>
      <c r="G1011" s="647"/>
      <c r="H1011" s="647"/>
      <c r="I1011" s="647"/>
      <c r="J1011" s="645"/>
      <c r="K1011" s="645"/>
    </row>
    <row r="1012" spans="1:11" x14ac:dyDescent="0.25">
      <c r="B1012" s="946"/>
      <c r="D1012" s="947" t="s">
        <v>42</v>
      </c>
      <c r="E1012" s="947" t="s">
        <v>43</v>
      </c>
      <c r="F1012" s="949" t="s">
        <v>44</v>
      </c>
      <c r="G1012" s="949"/>
      <c r="H1012" s="949"/>
      <c r="I1012" s="950" t="s">
        <v>803</v>
      </c>
      <c r="J1012" s="951" t="s">
        <v>128</v>
      </c>
      <c r="K1012" s="947" t="s">
        <v>519</v>
      </c>
    </row>
    <row r="1013" spans="1:11" ht="48" x14ac:dyDescent="0.25">
      <c r="B1013" s="946"/>
      <c r="D1013" s="948"/>
      <c r="E1013" s="948"/>
      <c r="F1013" s="713" t="s">
        <v>800</v>
      </c>
      <c r="G1013" s="713" t="s">
        <v>801</v>
      </c>
      <c r="H1013" s="713" t="s">
        <v>523</v>
      </c>
      <c r="I1013" s="950"/>
      <c r="J1013" s="952"/>
      <c r="K1013" s="947"/>
    </row>
    <row r="1014" spans="1:11" x14ac:dyDescent="0.25">
      <c r="B1014" s="827">
        <v>45292</v>
      </c>
      <c r="D1014" s="715">
        <v>2239.3000000000002</v>
      </c>
      <c r="E1014" s="695">
        <v>797.1</v>
      </c>
      <c r="F1014" s="695">
        <v>-9.1</v>
      </c>
      <c r="G1014" s="695">
        <v>-109.3</v>
      </c>
      <c r="H1014" s="695">
        <v>7.3</v>
      </c>
      <c r="I1014" s="695">
        <v>109.6</v>
      </c>
      <c r="J1014" s="695">
        <v>167.6</v>
      </c>
      <c r="K1014" s="697">
        <v>3202.5</v>
      </c>
    </row>
    <row r="1015" spans="1:11" x14ac:dyDescent="0.25">
      <c r="B1015" s="744" t="s">
        <v>176</v>
      </c>
      <c r="D1015" s="717">
        <v>0</v>
      </c>
      <c r="E1015" s="698">
        <v>0</v>
      </c>
      <c r="F1015" s="698">
        <v>0</v>
      </c>
      <c r="G1015" s="698">
        <v>0</v>
      </c>
      <c r="H1015" s="699">
        <v>0</v>
      </c>
      <c r="I1015" s="699">
        <v>0</v>
      </c>
      <c r="J1015" s="699">
        <v>-795.70000000000061</v>
      </c>
      <c r="K1015" s="697">
        <v>-795.70000000000061</v>
      </c>
    </row>
    <row r="1016" spans="1:11" x14ac:dyDescent="0.25">
      <c r="B1016" s="745" t="s">
        <v>804</v>
      </c>
      <c r="D1016" s="719">
        <v>0</v>
      </c>
      <c r="E1016" s="700">
        <v>0</v>
      </c>
      <c r="F1016" s="700" t="s">
        <v>18</v>
      </c>
      <c r="G1016" s="700">
        <v>-41.000000000000007</v>
      </c>
      <c r="H1016" s="701">
        <v>4.7</v>
      </c>
      <c r="I1016" s="701">
        <v>-22.4</v>
      </c>
      <c r="J1016" s="701">
        <v>0</v>
      </c>
      <c r="K1016" s="697">
        <v>-58.7</v>
      </c>
    </row>
    <row r="1017" spans="1:11" x14ac:dyDescent="0.25">
      <c r="B1017" s="746" t="s">
        <v>76</v>
      </c>
      <c r="D1017" s="720">
        <v>0</v>
      </c>
      <c r="E1017" s="702">
        <v>0</v>
      </c>
      <c r="F1017" s="702" t="s">
        <v>18</v>
      </c>
      <c r="G1017" s="702">
        <v>-41.000000000000007</v>
      </c>
      <c r="H1017" s="703">
        <v>4.7</v>
      </c>
      <c r="I1017" s="703">
        <v>-22.4</v>
      </c>
      <c r="J1017" s="703">
        <v>-795.70000000000061</v>
      </c>
      <c r="K1017" s="697">
        <v>-854.40000000000066</v>
      </c>
    </row>
    <row r="1018" spans="1:11" x14ac:dyDescent="0.25">
      <c r="B1018" s="747" t="s">
        <v>357</v>
      </c>
      <c r="D1018" s="717">
        <v>0</v>
      </c>
      <c r="E1018" s="698">
        <v>77</v>
      </c>
      <c r="F1018" s="698">
        <v>0</v>
      </c>
      <c r="G1018" s="698">
        <v>0</v>
      </c>
      <c r="H1018" s="699">
        <v>0</v>
      </c>
      <c r="I1018" s="699">
        <v>0</v>
      </c>
      <c r="J1018" s="699">
        <v>-77</v>
      </c>
      <c r="K1018" s="697">
        <v>0</v>
      </c>
    </row>
    <row r="1019" spans="1:11" x14ac:dyDescent="0.25">
      <c r="B1019" s="828">
        <v>45565</v>
      </c>
      <c r="D1019" s="715">
        <v>2239.3000000000002</v>
      </c>
      <c r="E1019" s="695">
        <v>874.1</v>
      </c>
      <c r="F1019" s="695">
        <v>-9.1</v>
      </c>
      <c r="G1019" s="695">
        <v>-150.30000000000001</v>
      </c>
      <c r="H1019" s="704">
        <v>12</v>
      </c>
      <c r="I1019" s="704">
        <v>87.199999999999989</v>
      </c>
      <c r="J1019" s="704">
        <v>-705.10000000000059</v>
      </c>
      <c r="K1019" s="697">
        <v>2348.0999999999995</v>
      </c>
    </row>
    <row r="1020" spans="1:11" x14ac:dyDescent="0.25">
      <c r="B1020" s="722"/>
      <c r="D1020" s="723"/>
      <c r="E1020" s="705"/>
      <c r="F1020" s="705"/>
      <c r="G1020" s="706"/>
      <c r="H1020" s="705"/>
      <c r="I1020" s="706"/>
      <c r="J1020" s="706"/>
      <c r="K1020" s="707"/>
    </row>
    <row r="1021" spans="1:11" x14ac:dyDescent="0.25">
      <c r="B1021" s="743" t="s">
        <v>795</v>
      </c>
      <c r="D1021" s="834">
        <v>2239.3000000000002</v>
      </c>
      <c r="E1021" s="835">
        <v>678</v>
      </c>
      <c r="F1021" s="835">
        <v>-12.9</v>
      </c>
      <c r="G1021" s="835">
        <v>-26.7</v>
      </c>
      <c r="H1021" s="835">
        <v>-26.3</v>
      </c>
      <c r="I1021" s="835">
        <v>176.9</v>
      </c>
      <c r="J1021" s="835">
        <v>204.6</v>
      </c>
      <c r="K1021" s="772">
        <v>3232.9</v>
      </c>
    </row>
    <row r="1022" spans="1:11" x14ac:dyDescent="0.25">
      <c r="B1022" s="744" t="s">
        <v>176</v>
      </c>
      <c r="D1022" s="836" t="s">
        <v>18</v>
      </c>
      <c r="E1022" s="836" t="s">
        <v>18</v>
      </c>
      <c r="F1022" s="836" t="s">
        <v>18</v>
      </c>
      <c r="G1022" s="836" t="s">
        <v>18</v>
      </c>
      <c r="H1022" s="836" t="s">
        <v>18</v>
      </c>
      <c r="I1022" s="836" t="s">
        <v>18</v>
      </c>
      <c r="J1022" s="836">
        <v>101.9</v>
      </c>
      <c r="K1022" s="773">
        <v>101.9</v>
      </c>
    </row>
    <row r="1023" spans="1:11" x14ac:dyDescent="0.25">
      <c r="B1023" s="745" t="s">
        <v>804</v>
      </c>
      <c r="D1023" s="836" t="s">
        <v>18</v>
      </c>
      <c r="E1023" s="836" t="s">
        <v>18</v>
      </c>
      <c r="F1023" s="836">
        <v>3.8</v>
      </c>
      <c r="G1023" s="836">
        <v>-44.9</v>
      </c>
      <c r="H1023" s="836">
        <v>7.8</v>
      </c>
      <c r="I1023" s="836">
        <v>-15.1</v>
      </c>
      <c r="J1023" s="836" t="s">
        <v>707</v>
      </c>
      <c r="K1023" s="773">
        <v>-48.4</v>
      </c>
    </row>
    <row r="1024" spans="1:11" x14ac:dyDescent="0.25">
      <c r="B1024" s="746" t="s">
        <v>76</v>
      </c>
      <c r="D1024" s="836" t="s">
        <v>18</v>
      </c>
      <c r="E1024" s="836" t="s">
        <v>18</v>
      </c>
      <c r="F1024" s="836">
        <v>3.8</v>
      </c>
      <c r="G1024" s="836">
        <v>-44.9</v>
      </c>
      <c r="H1024" s="836">
        <v>7.8</v>
      </c>
      <c r="I1024" s="836">
        <v>-15.1</v>
      </c>
      <c r="J1024" s="836">
        <v>101.9</v>
      </c>
      <c r="K1024" s="773">
        <v>53.5</v>
      </c>
    </row>
    <row r="1025" spans="2:11" x14ac:dyDescent="0.25">
      <c r="B1025" s="747" t="s">
        <v>357</v>
      </c>
      <c r="D1025" s="836" t="s">
        <v>18</v>
      </c>
      <c r="E1025" s="836">
        <v>117.9</v>
      </c>
      <c r="F1025" s="836" t="s">
        <v>18</v>
      </c>
      <c r="G1025" s="836" t="s">
        <v>18</v>
      </c>
      <c r="H1025" s="836" t="s">
        <v>18</v>
      </c>
      <c r="I1025" s="836" t="s">
        <v>18</v>
      </c>
      <c r="J1025" s="836">
        <v>-117.9</v>
      </c>
      <c r="K1025" s="773" t="s">
        <v>18</v>
      </c>
    </row>
    <row r="1026" spans="2:11" x14ac:dyDescent="0.25">
      <c r="B1026" s="752" t="s">
        <v>815</v>
      </c>
      <c r="D1026" s="755">
        <v>2239.3000000000002</v>
      </c>
      <c r="E1026" s="756">
        <v>795.9</v>
      </c>
      <c r="F1026" s="756">
        <v>-9.1</v>
      </c>
      <c r="G1026" s="756">
        <v>-71.599999999999994</v>
      </c>
      <c r="H1026" s="756">
        <v>-18.5</v>
      </c>
      <c r="I1026" s="756">
        <v>161.80000000000001</v>
      </c>
      <c r="J1026" s="756">
        <v>188.6</v>
      </c>
      <c r="K1026" s="773" t="s">
        <v>816</v>
      </c>
    </row>
    <row r="1029" spans="2:11" ht="45" x14ac:dyDescent="0.25">
      <c r="B1029" s="433" t="s">
        <v>853</v>
      </c>
      <c r="C1029" s="646"/>
      <c r="D1029" s="644"/>
      <c r="E1029" s="645"/>
      <c r="F1029" s="645"/>
      <c r="G1029" s="647"/>
      <c r="H1029" s="647"/>
      <c r="I1029" s="647"/>
      <c r="J1029" s="645"/>
      <c r="K1029" s="645"/>
    </row>
    <row r="1030" spans="2:11" x14ac:dyDescent="0.25">
      <c r="B1030" s="67"/>
      <c r="C1030" s="646"/>
      <c r="D1030" s="644"/>
      <c r="E1030" s="645"/>
      <c r="F1030" s="645"/>
      <c r="G1030" s="647"/>
      <c r="H1030" s="647"/>
      <c r="I1030" s="647"/>
      <c r="J1030" s="645"/>
      <c r="K1030" s="645"/>
    </row>
    <row r="1031" spans="2:11" x14ac:dyDescent="0.25">
      <c r="B1031" s="939"/>
      <c r="D1031" s="940" t="s">
        <v>42</v>
      </c>
      <c r="E1031" s="940" t="s">
        <v>43</v>
      </c>
      <c r="F1031" s="941" t="s">
        <v>44</v>
      </c>
      <c r="G1031" s="941"/>
      <c r="H1031" s="941"/>
      <c r="I1031" s="943" t="s">
        <v>560</v>
      </c>
      <c r="J1031" s="940" t="s">
        <v>128</v>
      </c>
      <c r="K1031" s="943" t="s">
        <v>519</v>
      </c>
    </row>
    <row r="1032" spans="2:11" ht="15.75" thickBot="1" x14ac:dyDescent="0.3">
      <c r="B1032" s="939"/>
      <c r="D1032" s="940"/>
      <c r="E1032" s="940"/>
      <c r="F1032" s="942"/>
      <c r="G1032" s="942"/>
      <c r="H1032" s="942"/>
      <c r="I1032" s="943"/>
      <c r="J1032" s="940"/>
      <c r="K1032" s="943"/>
    </row>
    <row r="1033" spans="2:11" ht="51" x14ac:dyDescent="0.25">
      <c r="B1033" s="939"/>
      <c r="D1033" s="940"/>
      <c r="E1033" s="940"/>
      <c r="F1033" s="945" t="s">
        <v>520</v>
      </c>
      <c r="G1033" s="682" t="s">
        <v>389</v>
      </c>
      <c r="H1033" s="945" t="s">
        <v>523</v>
      </c>
      <c r="I1033" s="943"/>
      <c r="J1033" s="940"/>
      <c r="K1033" s="943"/>
    </row>
    <row r="1034" spans="2:11" x14ac:dyDescent="0.25">
      <c r="B1034" s="939"/>
      <c r="D1034" s="940"/>
      <c r="E1034" s="940"/>
      <c r="F1034" s="940"/>
      <c r="G1034" s="682"/>
      <c r="H1034" s="940"/>
      <c r="I1034" s="944"/>
      <c r="J1034" s="940"/>
      <c r="K1034" s="943"/>
    </row>
    <row r="1035" spans="2:11" ht="13.5" thickBot="1" x14ac:dyDescent="0.25">
      <c r="B1035" s="766">
        <v>45292</v>
      </c>
      <c r="C1035" s="656"/>
      <c r="D1035" s="658">
        <v>2239.3000000000002</v>
      </c>
      <c r="E1035" s="695">
        <v>797.1</v>
      </c>
      <c r="F1035" s="658">
        <v>-9.1000000000000014</v>
      </c>
      <c r="G1035" s="658">
        <v>-109.3</v>
      </c>
      <c r="H1035" s="658">
        <v>7.3000000000000007</v>
      </c>
      <c r="I1035" s="658">
        <v>109.60000000000001</v>
      </c>
      <c r="J1035" s="658">
        <v>167.59999999999997</v>
      </c>
      <c r="K1035" s="659">
        <v>3202.5</v>
      </c>
    </row>
    <row r="1036" spans="2:11" ht="13.5" thickTop="1" x14ac:dyDescent="0.2">
      <c r="B1036" s="660" t="s">
        <v>176</v>
      </c>
      <c r="C1036" s="656"/>
      <c r="D1036" s="661"/>
      <c r="E1036" s="661"/>
      <c r="F1036" s="661"/>
      <c r="G1036" s="661"/>
      <c r="H1036" s="661"/>
      <c r="I1036" s="661"/>
      <c r="J1036" s="661">
        <v>-2412.6000000000008</v>
      </c>
      <c r="K1036" s="662">
        <v>-2412.6000000000008</v>
      </c>
    </row>
    <row r="1037" spans="2:11" ht="12.75" x14ac:dyDescent="0.2">
      <c r="B1037" s="797" t="s">
        <v>186</v>
      </c>
      <c r="C1037" s="656"/>
      <c r="D1037" s="683"/>
      <c r="E1037" s="683"/>
      <c r="F1037" s="797"/>
      <c r="G1037" s="797">
        <v>-25.700000000000003</v>
      </c>
      <c r="H1037" s="797">
        <v>5.1000000000000005</v>
      </c>
      <c r="I1037" s="797">
        <v>-23.1</v>
      </c>
      <c r="J1037" s="798"/>
      <c r="K1037" s="799">
        <v>-43.7</v>
      </c>
    </row>
    <row r="1038" spans="2:11" ht="12.75" x14ac:dyDescent="0.2">
      <c r="B1038" s="663" t="s">
        <v>76</v>
      </c>
      <c r="C1038" s="656"/>
      <c r="D1038" s="683"/>
      <c r="E1038" s="683"/>
      <c r="F1038" s="683"/>
      <c r="G1038" s="683">
        <v>-25.700000000000003</v>
      </c>
      <c r="H1038" s="683">
        <v>5.1000000000000005</v>
      </c>
      <c r="I1038" s="683">
        <v>-23.1</v>
      </c>
      <c r="J1038" s="683">
        <v>-2412.6000000000008</v>
      </c>
      <c r="K1038" s="674">
        <v>-2456.3000000000006</v>
      </c>
    </row>
    <row r="1039" spans="2:11" ht="12.75" x14ac:dyDescent="0.2">
      <c r="B1039" s="663" t="s">
        <v>357</v>
      </c>
      <c r="C1039" s="656"/>
      <c r="D1039" s="685"/>
      <c r="E1039" s="685">
        <v>77</v>
      </c>
      <c r="F1039" s="685"/>
      <c r="G1039" s="685"/>
      <c r="H1039" s="685"/>
      <c r="I1039" s="685"/>
      <c r="J1039" s="685">
        <v>-77</v>
      </c>
      <c r="K1039" s="770"/>
    </row>
    <row r="1040" spans="2:11" ht="13.5" thickBot="1" x14ac:dyDescent="0.25">
      <c r="B1040" s="767" t="s">
        <v>854</v>
      </c>
      <c r="C1040" s="656"/>
      <c r="D1040" s="684">
        <v>2239.3000000000002</v>
      </c>
      <c r="E1040" s="684">
        <v>874.1</v>
      </c>
      <c r="F1040" s="684">
        <v>-9.1000000000000014</v>
      </c>
      <c r="G1040" s="684">
        <v>-135</v>
      </c>
      <c r="H1040" s="684">
        <v>12.400000000000002</v>
      </c>
      <c r="I1040" s="684">
        <v>86.5</v>
      </c>
      <c r="J1040" s="684">
        <v>-2322.0000000000009</v>
      </c>
      <c r="K1040" s="662">
        <v>746.19999999999936</v>
      </c>
    </row>
    <row r="1041" spans="2:11" ht="14.25" thickTop="1" thickBot="1" x14ac:dyDescent="0.25">
      <c r="B1041" s="680"/>
      <c r="C1041" s="656"/>
      <c r="D1041" s="677"/>
      <c r="E1041" s="677"/>
      <c r="F1041" s="677"/>
      <c r="G1041" s="677"/>
      <c r="H1041" s="677"/>
      <c r="I1041" s="677"/>
      <c r="J1041" s="677"/>
      <c r="K1041" s="795"/>
    </row>
    <row r="1042" spans="2:11" ht="13.5" thickBot="1" x14ac:dyDescent="0.25">
      <c r="B1042" s="768" t="s">
        <v>795</v>
      </c>
      <c r="C1042" s="656"/>
      <c r="D1042" s="675">
        <v>2239.3000000000002</v>
      </c>
      <c r="E1042" s="675">
        <v>678</v>
      </c>
      <c r="F1042" s="675">
        <v>-12.9</v>
      </c>
      <c r="G1042" s="675">
        <v>-26.7</v>
      </c>
      <c r="H1042" s="675">
        <v>-26.300000000000004</v>
      </c>
      <c r="I1042" s="675">
        <v>176.9</v>
      </c>
      <c r="J1042" s="675">
        <v>204.6</v>
      </c>
      <c r="K1042" s="676">
        <v>3232.9</v>
      </c>
    </row>
    <row r="1043" spans="2:11" ht="13.5" thickTop="1" x14ac:dyDescent="0.2">
      <c r="B1043" s="669" t="s">
        <v>176</v>
      </c>
      <c r="C1043" s="656"/>
      <c r="D1043" s="670"/>
      <c r="E1043" s="670"/>
      <c r="F1043" s="670"/>
      <c r="G1043" s="670"/>
      <c r="H1043" s="670"/>
      <c r="I1043" s="670"/>
      <c r="J1043" s="670">
        <v>82.100000000001245</v>
      </c>
      <c r="K1043" s="662">
        <v>82.100000000001245</v>
      </c>
    </row>
    <row r="1044" spans="2:11" ht="12.75" x14ac:dyDescent="0.2">
      <c r="B1044" s="800" t="s">
        <v>186</v>
      </c>
      <c r="C1044" s="656"/>
      <c r="D1044" s="796"/>
      <c r="E1044" s="800"/>
      <c r="F1044" s="800">
        <v>3.8</v>
      </c>
      <c r="G1044" s="800">
        <v>-82.6</v>
      </c>
      <c r="H1044" s="800">
        <v>33.6</v>
      </c>
      <c r="I1044" s="800">
        <v>-67.3</v>
      </c>
      <c r="J1044" s="801"/>
      <c r="K1044" s="799">
        <v>-112.5</v>
      </c>
    </row>
    <row r="1045" spans="2:11" ht="12.75" x14ac:dyDescent="0.2">
      <c r="B1045" s="692" t="s">
        <v>76</v>
      </c>
      <c r="C1045" s="693"/>
      <c r="D1045" s="694"/>
      <c r="E1045" s="694"/>
      <c r="F1045" s="694">
        <v>3.8</v>
      </c>
      <c r="G1045" s="694">
        <v>-82.6</v>
      </c>
      <c r="H1045" s="694">
        <v>33.6</v>
      </c>
      <c r="I1045" s="694">
        <v>-67.3</v>
      </c>
      <c r="J1045" s="694">
        <v>82.100000000001245</v>
      </c>
      <c r="K1045" s="665">
        <v>-30.399999999998755</v>
      </c>
    </row>
    <row r="1046" spans="2:11" ht="12.75" x14ac:dyDescent="0.2">
      <c r="B1046" s="671" t="s">
        <v>321</v>
      </c>
      <c r="C1046" s="656"/>
      <c r="D1046" s="672"/>
      <c r="E1046" s="672">
        <v>119.10000000000001</v>
      </c>
      <c r="F1046" s="672"/>
      <c r="G1046" s="672"/>
      <c r="H1046" s="672"/>
      <c r="I1046" s="672"/>
      <c r="J1046" s="672">
        <v>-119.10000000000001</v>
      </c>
      <c r="K1046" s="770"/>
    </row>
    <row r="1047" spans="2:11" ht="13.5" thickBot="1" x14ac:dyDescent="0.25">
      <c r="B1047" s="769" t="s">
        <v>855</v>
      </c>
      <c r="C1047" s="656"/>
      <c r="D1047" s="658">
        <v>2239.3000000000002</v>
      </c>
      <c r="E1047" s="658">
        <v>797.1</v>
      </c>
      <c r="F1047" s="658">
        <v>-9.1000000000000014</v>
      </c>
      <c r="G1047" s="658">
        <v>-109.3</v>
      </c>
      <c r="H1047" s="658">
        <v>7.2999999999999972</v>
      </c>
      <c r="I1047" s="658">
        <v>109.60000000000001</v>
      </c>
      <c r="J1047" s="658">
        <v>167.60000000000122</v>
      </c>
      <c r="K1047" s="666">
        <v>3202.5000000000014</v>
      </c>
    </row>
    <row r="1048" spans="2:11" ht="15.75" thickTop="1" x14ac:dyDescent="0.25"/>
    <row r="1049" spans="2:11" ht="45" x14ac:dyDescent="0.25">
      <c r="B1049" s="433" t="s">
        <v>860</v>
      </c>
      <c r="C1049" s="646"/>
      <c r="D1049" s="644"/>
      <c r="E1049" s="645"/>
      <c r="F1049" s="645"/>
      <c r="G1049" s="647"/>
      <c r="H1049" s="647"/>
      <c r="I1049" s="647"/>
      <c r="J1049" s="645"/>
      <c r="K1049" s="645"/>
    </row>
    <row r="1050" spans="2:11" x14ac:dyDescent="0.25">
      <c r="B1050" s="67"/>
      <c r="C1050" s="646"/>
      <c r="D1050" s="644"/>
      <c r="E1050" s="645"/>
      <c r="F1050" s="645"/>
      <c r="G1050" s="647"/>
      <c r="H1050" s="647"/>
      <c r="I1050" s="647"/>
      <c r="J1050" s="645"/>
      <c r="K1050" s="645"/>
    </row>
    <row r="1051" spans="2:11" x14ac:dyDescent="0.25">
      <c r="B1051" s="939"/>
      <c r="D1051" s="940" t="s">
        <v>42</v>
      </c>
      <c r="E1051" s="940" t="s">
        <v>43</v>
      </c>
      <c r="F1051" s="941" t="s">
        <v>44</v>
      </c>
      <c r="G1051" s="941"/>
      <c r="H1051" s="941"/>
      <c r="I1051" s="943" t="s">
        <v>560</v>
      </c>
      <c r="J1051" s="940" t="s">
        <v>128</v>
      </c>
      <c r="K1051" s="943" t="s">
        <v>519</v>
      </c>
    </row>
    <row r="1052" spans="2:11" ht="15.75" thickBot="1" x14ac:dyDescent="0.3">
      <c r="B1052" s="939"/>
      <c r="D1052" s="940"/>
      <c r="E1052" s="940"/>
      <c r="F1052" s="942"/>
      <c r="G1052" s="942"/>
      <c r="H1052" s="942"/>
      <c r="I1052" s="943"/>
      <c r="J1052" s="940"/>
      <c r="K1052" s="943"/>
    </row>
    <row r="1053" spans="2:11" ht="51" x14ac:dyDescent="0.25">
      <c r="B1053" s="939"/>
      <c r="D1053" s="940"/>
      <c r="E1053" s="940"/>
      <c r="F1053" s="945" t="s">
        <v>520</v>
      </c>
      <c r="G1053" s="682" t="s">
        <v>389</v>
      </c>
      <c r="H1053" s="945" t="s">
        <v>523</v>
      </c>
      <c r="I1053" s="943"/>
      <c r="J1053" s="940"/>
      <c r="K1053" s="943"/>
    </row>
    <row r="1054" spans="2:11" x14ac:dyDescent="0.25">
      <c r="B1054" s="939"/>
      <c r="D1054" s="940"/>
      <c r="E1054" s="940"/>
      <c r="F1054" s="940"/>
      <c r="G1054" s="682"/>
      <c r="H1054" s="940"/>
      <c r="I1054" s="944"/>
      <c r="J1054" s="940"/>
      <c r="K1054" s="943"/>
    </row>
    <row r="1055" spans="2:11" ht="13.5" thickBot="1" x14ac:dyDescent="0.25">
      <c r="B1055" s="766">
        <v>45658</v>
      </c>
      <c r="C1055" s="656"/>
      <c r="D1055" s="658">
        <v>2239.3000000000002</v>
      </c>
      <c r="E1055" s="658">
        <v>874.1</v>
      </c>
      <c r="F1055" s="658">
        <v>-9.1</v>
      </c>
      <c r="G1055" s="658">
        <v>-135</v>
      </c>
      <c r="H1055" s="658">
        <v>12.4</v>
      </c>
      <c r="I1055" s="658">
        <v>86.5</v>
      </c>
      <c r="J1055" s="658">
        <v>-2322</v>
      </c>
      <c r="K1055" s="659">
        <f>SUM(D1055:J1055)</f>
        <v>746.20000000000027</v>
      </c>
    </row>
    <row r="1056" spans="2:11" ht="13.5" thickTop="1" x14ac:dyDescent="0.2">
      <c r="B1056" s="660" t="s">
        <v>176</v>
      </c>
      <c r="C1056" s="656"/>
      <c r="D1056" s="661"/>
      <c r="E1056" s="661"/>
      <c r="F1056" s="661"/>
      <c r="G1056" s="661"/>
      <c r="H1056" s="661"/>
      <c r="I1056" s="661"/>
      <c r="J1056" s="661">
        <v>-48.6</v>
      </c>
      <c r="K1056" s="662">
        <f>SUM(D1056:J1056)</f>
        <v>-48.6</v>
      </c>
    </row>
    <row r="1057" spans="2:11" ht="12.75" x14ac:dyDescent="0.2">
      <c r="B1057" s="797" t="s">
        <v>186</v>
      </c>
      <c r="C1057" s="656"/>
      <c r="D1057" s="683"/>
      <c r="E1057" s="683"/>
      <c r="F1057" s="797"/>
      <c r="G1057" s="797">
        <v>-0.1</v>
      </c>
      <c r="H1057" s="797">
        <v>7.1</v>
      </c>
      <c r="I1057" s="797">
        <v>-7.7</v>
      </c>
      <c r="J1057" s="798"/>
      <c r="K1057" s="799">
        <f>SUM(D1057:J1057)</f>
        <v>-0.70000000000000018</v>
      </c>
    </row>
    <row r="1058" spans="2:11" ht="12.75" x14ac:dyDescent="0.2">
      <c r="B1058" s="663" t="s">
        <v>76</v>
      </c>
      <c r="C1058" s="656"/>
      <c r="D1058" s="683"/>
      <c r="E1058" s="683"/>
      <c r="F1058" s="683"/>
      <c r="G1058" s="683">
        <f>SUM(G1056:G1057)</f>
        <v>-0.1</v>
      </c>
      <c r="H1058" s="683">
        <f>SUM(H1056:H1057)</f>
        <v>7.1</v>
      </c>
      <c r="I1058" s="683">
        <f>SUM(I1056:I1057)</f>
        <v>-7.7</v>
      </c>
      <c r="J1058" s="683">
        <f>SUM(J1056:J1057)</f>
        <v>-48.6</v>
      </c>
      <c r="K1058" s="674">
        <f>SUM(D1058:J1058)</f>
        <v>-49.300000000000004</v>
      </c>
    </row>
    <row r="1059" spans="2:11" ht="12.75" x14ac:dyDescent="0.2">
      <c r="B1059" s="663" t="s">
        <v>357</v>
      </c>
      <c r="C1059" s="656"/>
      <c r="D1059" s="685"/>
      <c r="E1059" s="685"/>
      <c r="F1059" s="685"/>
      <c r="G1059" s="685"/>
      <c r="H1059" s="685"/>
      <c r="I1059" s="685"/>
      <c r="J1059" s="685"/>
      <c r="K1059" s="770"/>
    </row>
    <row r="1060" spans="2:11" ht="13.5" thickBot="1" x14ac:dyDescent="0.25">
      <c r="B1060" s="767" t="s">
        <v>866</v>
      </c>
      <c r="C1060" s="656"/>
      <c r="D1060" s="684">
        <f t="shared" ref="D1060:J1060" si="39">SUM(D1055,D1058,D1059)</f>
        <v>2239.3000000000002</v>
      </c>
      <c r="E1060" s="684">
        <f t="shared" si="39"/>
        <v>874.1</v>
      </c>
      <c r="F1060" s="684">
        <f t="shared" si="39"/>
        <v>-9.1</v>
      </c>
      <c r="G1060" s="684">
        <f t="shared" si="39"/>
        <v>-135.1</v>
      </c>
      <c r="H1060" s="684">
        <f t="shared" si="39"/>
        <v>19.5</v>
      </c>
      <c r="I1060" s="684">
        <f t="shared" si="39"/>
        <v>78.8</v>
      </c>
      <c r="J1060" s="684">
        <f t="shared" si="39"/>
        <v>-2370.6</v>
      </c>
      <c r="K1060" s="662">
        <f>SUM(D1060:J1060)</f>
        <v>696.90000000000055</v>
      </c>
    </row>
    <row r="1061" spans="2:11" ht="14.25" thickTop="1" thickBot="1" x14ac:dyDescent="0.25">
      <c r="B1061" s="680"/>
      <c r="C1061" s="656"/>
      <c r="D1061" s="677"/>
      <c r="E1061" s="677"/>
      <c r="F1061" s="677"/>
      <c r="G1061" s="677"/>
      <c r="H1061" s="677"/>
      <c r="I1061" s="677"/>
      <c r="J1061" s="677"/>
      <c r="K1061" s="795"/>
    </row>
    <row r="1062" spans="2:11" ht="13.5" thickBot="1" x14ac:dyDescent="0.25">
      <c r="B1062" s="768" t="s">
        <v>861</v>
      </c>
      <c r="C1062" s="656"/>
      <c r="D1062" s="675">
        <v>2239.3000000000002</v>
      </c>
      <c r="E1062" s="675">
        <v>797.1</v>
      </c>
      <c r="F1062" s="675">
        <v>-9.1</v>
      </c>
      <c r="G1062" s="675">
        <v>-109.3</v>
      </c>
      <c r="H1062" s="675">
        <v>7.3</v>
      </c>
      <c r="I1062" s="675">
        <v>109.6</v>
      </c>
      <c r="J1062" s="675">
        <v>167.6</v>
      </c>
      <c r="K1062" s="676">
        <f>SUM(D1062:J1062)</f>
        <v>3202.5</v>
      </c>
    </row>
    <row r="1063" spans="2:11" ht="13.5" thickTop="1" x14ac:dyDescent="0.2">
      <c r="B1063" s="669" t="s">
        <v>176</v>
      </c>
      <c r="C1063" s="656"/>
      <c r="D1063" s="670"/>
      <c r="E1063" s="670"/>
      <c r="F1063" s="670"/>
      <c r="G1063" s="670"/>
      <c r="H1063" s="670"/>
      <c r="I1063" s="670"/>
      <c r="J1063" s="670">
        <v>-118.1</v>
      </c>
      <c r="K1063" s="662">
        <f t="shared" ref="K1063:K1065" si="40">SUM(D1063:J1063)</f>
        <v>-118.1</v>
      </c>
    </row>
    <row r="1064" spans="2:11" ht="12.75" x14ac:dyDescent="0.2">
      <c r="B1064" s="800" t="s">
        <v>186</v>
      </c>
      <c r="C1064" s="656"/>
      <c r="D1064" s="796"/>
      <c r="E1064" s="800"/>
      <c r="F1064" s="800"/>
      <c r="G1064" s="800">
        <v>-0.2</v>
      </c>
      <c r="H1064" s="800">
        <v>3.3</v>
      </c>
      <c r="I1064" s="800">
        <v>-22.6</v>
      </c>
      <c r="J1064" s="801"/>
      <c r="K1064" s="799">
        <f t="shared" si="40"/>
        <v>-19.5</v>
      </c>
    </row>
    <row r="1065" spans="2:11" ht="12.75" x14ac:dyDescent="0.2">
      <c r="B1065" s="692" t="s">
        <v>76</v>
      </c>
      <c r="C1065" s="693"/>
      <c r="D1065" s="694"/>
      <c r="E1065" s="694"/>
      <c r="F1065" s="694"/>
      <c r="G1065" s="694">
        <f>SUM(G1063:G1064)</f>
        <v>-0.2</v>
      </c>
      <c r="H1065" s="694">
        <f>SUM(H1063:H1064)</f>
        <v>3.3</v>
      </c>
      <c r="I1065" s="694">
        <f>SUM(I1063:I1064)</f>
        <v>-22.6</v>
      </c>
      <c r="J1065" s="694">
        <f>SUM(J1063:J1064)</f>
        <v>-118.1</v>
      </c>
      <c r="K1065" s="665">
        <f t="shared" si="40"/>
        <v>-137.6</v>
      </c>
    </row>
    <row r="1066" spans="2:11" ht="12.75" x14ac:dyDescent="0.2">
      <c r="B1066" s="671" t="s">
        <v>321</v>
      </c>
      <c r="C1066" s="656"/>
      <c r="D1066" s="672"/>
      <c r="E1066" s="672"/>
      <c r="F1066" s="672"/>
      <c r="G1066" s="672"/>
      <c r="H1066" s="672"/>
      <c r="I1066" s="672"/>
      <c r="J1066" s="672"/>
      <c r="K1066" s="770"/>
    </row>
    <row r="1067" spans="2:11" ht="13.5" thickBot="1" x14ac:dyDescent="0.25">
      <c r="B1067" s="769" t="s">
        <v>862</v>
      </c>
      <c r="C1067" s="656"/>
      <c r="D1067" s="658">
        <f t="shared" ref="D1067:J1067" si="41">SUM(D1062,D1065,D1066)</f>
        <v>2239.3000000000002</v>
      </c>
      <c r="E1067" s="658">
        <f t="shared" si="41"/>
        <v>797.1</v>
      </c>
      <c r="F1067" s="658">
        <f t="shared" si="41"/>
        <v>-9.1</v>
      </c>
      <c r="G1067" s="658">
        <f t="shared" si="41"/>
        <v>-109.5</v>
      </c>
      <c r="H1067" s="658">
        <f t="shared" si="41"/>
        <v>10.6</v>
      </c>
      <c r="I1067" s="658">
        <f t="shared" si="41"/>
        <v>87</v>
      </c>
      <c r="J1067" s="658">
        <f t="shared" si="41"/>
        <v>49.5</v>
      </c>
      <c r="K1067" s="666">
        <f>SUM(D1067:J1067)</f>
        <v>3064.9</v>
      </c>
    </row>
    <row r="1068" spans="2:11" ht="15.75" thickTop="1" x14ac:dyDescent="0.25"/>
    <row r="1069" spans="2:11" ht="45" x14ac:dyDescent="0.25">
      <c r="B1069" s="433" t="s">
        <v>869</v>
      </c>
    </row>
    <row r="1070" spans="2:11" x14ac:dyDescent="0.25">
      <c r="B1070" s="67"/>
    </row>
    <row r="1071" spans="2:11" x14ac:dyDescent="0.25">
      <c r="B1071" s="939"/>
      <c r="D1071" s="940" t="s">
        <v>42</v>
      </c>
      <c r="E1071" s="940" t="s">
        <v>43</v>
      </c>
      <c r="F1071" s="941" t="s">
        <v>44</v>
      </c>
      <c r="G1071" s="941"/>
      <c r="H1071" s="941"/>
      <c r="I1071" s="943" t="s">
        <v>560</v>
      </c>
      <c r="J1071" s="940" t="s">
        <v>128</v>
      </c>
      <c r="K1071" s="943" t="s">
        <v>519</v>
      </c>
    </row>
    <row r="1072" spans="2:11" ht="15.75" thickBot="1" x14ac:dyDescent="0.3">
      <c r="B1072" s="939"/>
      <c r="D1072" s="940"/>
      <c r="E1072" s="940"/>
      <c r="F1072" s="942"/>
      <c r="G1072" s="942"/>
      <c r="H1072" s="942"/>
      <c r="I1072" s="943"/>
      <c r="J1072" s="940"/>
      <c r="K1072" s="943"/>
    </row>
    <row r="1073" spans="2:11" ht="51" x14ac:dyDescent="0.25">
      <c r="B1073" s="939"/>
      <c r="D1073" s="940"/>
      <c r="E1073" s="940"/>
      <c r="F1073" s="945" t="s">
        <v>520</v>
      </c>
      <c r="G1073" s="682" t="s">
        <v>389</v>
      </c>
      <c r="H1073" s="945" t="s">
        <v>523</v>
      </c>
      <c r="I1073" s="943"/>
      <c r="J1073" s="940"/>
      <c r="K1073" s="943"/>
    </row>
    <row r="1074" spans="2:11" x14ac:dyDescent="0.25">
      <c r="B1074" s="939"/>
      <c r="D1074" s="940"/>
      <c r="E1074" s="940"/>
      <c r="F1074" s="940"/>
      <c r="G1074" s="682"/>
      <c r="H1074" s="940"/>
      <c r="I1074" s="944"/>
      <c r="J1074" s="940"/>
      <c r="K1074" s="943"/>
    </row>
    <row r="1075" spans="2:11" ht="15.75" thickBot="1" x14ac:dyDescent="0.3">
      <c r="B1075" s="766">
        <v>45658</v>
      </c>
      <c r="D1075" s="658">
        <v>2239.3000000000002</v>
      </c>
      <c r="E1075" s="658">
        <v>874.1</v>
      </c>
      <c r="F1075" s="658">
        <v>-9.1</v>
      </c>
      <c r="G1075" s="658">
        <v>-135</v>
      </c>
      <c r="H1075" s="658">
        <v>12.4</v>
      </c>
      <c r="I1075" s="658">
        <v>86.5</v>
      </c>
      <c r="J1075" s="658">
        <v>-2322</v>
      </c>
      <c r="K1075" s="659">
        <f>SUM(D1075:J1075)</f>
        <v>746.20000000000027</v>
      </c>
    </row>
    <row r="1076" spans="2:11" ht="15.75" thickTop="1" x14ac:dyDescent="0.25">
      <c r="B1076" s="660" t="s">
        <v>176</v>
      </c>
      <c r="D1076" s="661"/>
      <c r="E1076" s="661"/>
      <c r="F1076" s="661"/>
      <c r="G1076" s="661"/>
      <c r="H1076" s="661"/>
      <c r="I1076" s="661"/>
      <c r="J1076" s="661">
        <v>-17.899999999999999</v>
      </c>
      <c r="K1076" s="662">
        <f>SUM(D1076:J1076)</f>
        <v>-17.899999999999999</v>
      </c>
    </row>
    <row r="1077" spans="2:11" x14ac:dyDescent="0.25">
      <c r="B1077" s="797" t="s">
        <v>186</v>
      </c>
      <c r="D1077" s="683"/>
      <c r="E1077" s="683"/>
      <c r="F1077" s="797"/>
      <c r="G1077" s="797">
        <v>-27.6</v>
      </c>
      <c r="H1077" s="797">
        <v>2.5</v>
      </c>
      <c r="I1077" s="797">
        <v>6.6</v>
      </c>
      <c r="J1077" s="798"/>
      <c r="K1077" s="799">
        <f>SUM(D1077:J1077)</f>
        <v>-18.5</v>
      </c>
    </row>
    <row r="1078" spans="2:11" x14ac:dyDescent="0.25">
      <c r="B1078" s="663" t="s">
        <v>76</v>
      </c>
      <c r="D1078" s="683"/>
      <c r="E1078" s="683"/>
      <c r="F1078" s="683"/>
      <c r="G1078" s="683">
        <f>SUM(G1076:G1077)</f>
        <v>-27.6</v>
      </c>
      <c r="H1078" s="683">
        <f>SUM(H1076:H1077)</f>
        <v>2.5</v>
      </c>
      <c r="I1078" s="683">
        <f>SUM(I1076:I1077)</f>
        <v>6.6</v>
      </c>
      <c r="J1078" s="683">
        <f>SUM(J1076:J1077)</f>
        <v>-17.899999999999999</v>
      </c>
      <c r="K1078" s="674">
        <f>SUM(D1078:J1078)</f>
        <v>-36.4</v>
      </c>
    </row>
    <row r="1079" spans="2:11" x14ac:dyDescent="0.25">
      <c r="B1079" s="663" t="s">
        <v>357</v>
      </c>
      <c r="D1079" s="685"/>
      <c r="E1079" s="921">
        <v>-3.4</v>
      </c>
      <c r="F1079" s="685"/>
      <c r="G1079" s="685"/>
      <c r="H1079" s="685"/>
      <c r="I1079" s="685"/>
      <c r="J1079" s="921">
        <v>3.4</v>
      </c>
      <c r="K1079" s="770"/>
    </row>
    <row r="1080" spans="2:11" ht="15.75" thickBot="1" x14ac:dyDescent="0.3">
      <c r="B1080" s="767" t="s">
        <v>870</v>
      </c>
      <c r="D1080" s="684">
        <f t="shared" ref="D1080:J1080" si="42">SUM(D1075,D1078,D1079)</f>
        <v>2239.3000000000002</v>
      </c>
      <c r="E1080" s="684">
        <f t="shared" si="42"/>
        <v>870.7</v>
      </c>
      <c r="F1080" s="684">
        <f t="shared" si="42"/>
        <v>-9.1</v>
      </c>
      <c r="G1080" s="684">
        <v>-162.6</v>
      </c>
      <c r="H1080" s="684">
        <f t="shared" si="42"/>
        <v>14.9</v>
      </c>
      <c r="I1080" s="684">
        <f t="shared" si="42"/>
        <v>93.1</v>
      </c>
      <c r="J1080" s="684">
        <f t="shared" si="42"/>
        <v>-2336.5</v>
      </c>
      <c r="K1080" s="662">
        <f>SUM(D1080:J1080)</f>
        <v>709.80000000000018</v>
      </c>
    </row>
    <row r="1081" spans="2:11" ht="16.5" thickTop="1" thickBot="1" x14ac:dyDescent="0.3">
      <c r="B1081" s="680"/>
      <c r="D1081" s="677"/>
      <c r="E1081" s="677"/>
      <c r="F1081" s="677"/>
      <c r="G1081" s="677"/>
      <c r="H1081" s="677"/>
      <c r="I1081" s="677"/>
      <c r="J1081" s="677"/>
      <c r="K1081" s="795"/>
    </row>
    <row r="1082" spans="2:11" ht="15.75" thickBot="1" x14ac:dyDescent="0.3">
      <c r="B1082" s="768" t="s">
        <v>861</v>
      </c>
      <c r="D1082" s="675">
        <v>2239.3000000000002</v>
      </c>
      <c r="E1082" s="675">
        <v>797.1</v>
      </c>
      <c r="F1082" s="675">
        <v>-9.1</v>
      </c>
      <c r="G1082" s="675">
        <v>-109.3</v>
      </c>
      <c r="H1082" s="675">
        <v>7.3</v>
      </c>
      <c r="I1082" s="675">
        <v>109.6</v>
      </c>
      <c r="J1082" s="675">
        <v>167.6</v>
      </c>
      <c r="K1082" s="676">
        <f>SUM(D1082:J1082)</f>
        <v>3202.5</v>
      </c>
    </row>
    <row r="1083" spans="2:11" ht="15.75" thickTop="1" x14ac:dyDescent="0.25">
      <c r="B1083" s="669" t="s">
        <v>176</v>
      </c>
      <c r="D1083" s="670"/>
      <c r="E1083" s="670"/>
      <c r="F1083" s="670"/>
      <c r="G1083" s="670"/>
      <c r="H1083" s="670"/>
      <c r="I1083" s="670"/>
      <c r="J1083" s="670">
        <v>-453.1</v>
      </c>
      <c r="K1083" s="662">
        <f t="shared" ref="K1083:K1086" si="43">SUM(D1083:J1083)</f>
        <v>-453.1</v>
      </c>
    </row>
    <row r="1084" spans="2:11" x14ac:dyDescent="0.25">
      <c r="B1084" s="800" t="s">
        <v>186</v>
      </c>
      <c r="D1084" s="796"/>
      <c r="E1084" s="800"/>
      <c r="F1084" s="800"/>
      <c r="G1084" s="800">
        <v>-25.1</v>
      </c>
      <c r="H1084" s="800">
        <v>2.1</v>
      </c>
      <c r="I1084" s="800">
        <v>-13.6</v>
      </c>
      <c r="J1084" s="801"/>
      <c r="K1084" s="799">
        <f t="shared" si="43"/>
        <v>-36.6</v>
      </c>
    </row>
    <row r="1085" spans="2:11" x14ac:dyDescent="0.25">
      <c r="B1085" s="692" t="s">
        <v>76</v>
      </c>
      <c r="D1085" s="694"/>
      <c r="E1085" s="694"/>
      <c r="F1085" s="694"/>
      <c r="G1085" s="694">
        <f>SUM(G1083:G1084)</f>
        <v>-25.1</v>
      </c>
      <c r="H1085" s="694">
        <f>SUM(H1083:H1084)</f>
        <v>2.1</v>
      </c>
      <c r="I1085" s="694">
        <f>SUM(I1083:I1084)</f>
        <v>-13.6</v>
      </c>
      <c r="J1085" s="694">
        <f>SUM(J1083:J1084)</f>
        <v>-453.1</v>
      </c>
      <c r="K1085" s="665">
        <f t="shared" si="43"/>
        <v>-489.70000000000005</v>
      </c>
    </row>
    <row r="1086" spans="2:11" x14ac:dyDescent="0.25">
      <c r="B1086" s="671" t="s">
        <v>321</v>
      </c>
      <c r="D1086" s="672"/>
      <c r="E1086" s="672"/>
      <c r="F1086" s="672"/>
      <c r="G1086" s="672"/>
      <c r="H1086" s="672"/>
      <c r="I1086" s="672"/>
      <c r="J1086" s="672">
        <v>-77</v>
      </c>
      <c r="K1086" s="665">
        <f t="shared" si="43"/>
        <v>-77</v>
      </c>
    </row>
    <row r="1087" spans="2:11" ht="15.75" thickBot="1" x14ac:dyDescent="0.3">
      <c r="B1087" s="767" t="s">
        <v>874</v>
      </c>
      <c r="D1087" s="658">
        <f t="shared" ref="D1087:J1087" si="44">SUM(D1082,D1085,D1086)</f>
        <v>2239.3000000000002</v>
      </c>
      <c r="E1087" s="658">
        <f t="shared" si="44"/>
        <v>797.1</v>
      </c>
      <c r="F1087" s="658">
        <f t="shared" si="44"/>
        <v>-9.1</v>
      </c>
      <c r="G1087" s="658">
        <f t="shared" si="44"/>
        <v>-134.4</v>
      </c>
      <c r="H1087" s="658">
        <f t="shared" si="44"/>
        <v>9.4</v>
      </c>
      <c r="I1087" s="658">
        <f t="shared" si="44"/>
        <v>96</v>
      </c>
      <c r="J1087" s="658">
        <f t="shared" si="44"/>
        <v>-362.5</v>
      </c>
      <c r="K1087" s="666">
        <f>SUM(D1087:J1087)</f>
        <v>2635.8</v>
      </c>
    </row>
    <row r="1088" spans="2:11" ht="15.75" thickTop="1" x14ac:dyDescent="0.25"/>
    <row r="1090" spans="2:11" ht="45" x14ac:dyDescent="0.25">
      <c r="B1090" s="433" t="s">
        <v>878</v>
      </c>
    </row>
    <row r="1091" spans="2:11" x14ac:dyDescent="0.25">
      <c r="B1091" s="67"/>
    </row>
    <row r="1092" spans="2:11" x14ac:dyDescent="0.25">
      <c r="B1092" s="939"/>
      <c r="D1092" s="940" t="s">
        <v>42</v>
      </c>
      <c r="E1092" s="940" t="s">
        <v>43</v>
      </c>
      <c r="F1092" s="941" t="s">
        <v>44</v>
      </c>
      <c r="G1092" s="941"/>
      <c r="H1092" s="941"/>
      <c r="I1092" s="943" t="s">
        <v>560</v>
      </c>
      <c r="J1092" s="940" t="s">
        <v>128</v>
      </c>
      <c r="K1092" s="943" t="s">
        <v>519</v>
      </c>
    </row>
    <row r="1093" spans="2:11" ht="15.75" thickBot="1" x14ac:dyDescent="0.3">
      <c r="B1093" s="939"/>
      <c r="D1093" s="940"/>
      <c r="E1093" s="940"/>
      <c r="F1093" s="942"/>
      <c r="G1093" s="942"/>
      <c r="H1093" s="942"/>
      <c r="I1093" s="943"/>
      <c r="J1093" s="940"/>
      <c r="K1093" s="943"/>
    </row>
    <row r="1094" spans="2:11" ht="51" x14ac:dyDescent="0.25">
      <c r="B1094" s="939"/>
      <c r="D1094" s="940"/>
      <c r="E1094" s="940"/>
      <c r="F1094" s="945" t="s">
        <v>520</v>
      </c>
      <c r="G1094" s="682" t="s">
        <v>389</v>
      </c>
      <c r="H1094" s="945" t="s">
        <v>523</v>
      </c>
      <c r="I1094" s="943"/>
      <c r="J1094" s="940"/>
      <c r="K1094" s="943"/>
    </row>
    <row r="1095" spans="2:11" x14ac:dyDescent="0.25">
      <c r="B1095" s="939"/>
      <c r="D1095" s="940"/>
      <c r="E1095" s="940"/>
      <c r="F1095" s="940"/>
      <c r="G1095" s="682"/>
      <c r="H1095" s="940"/>
      <c r="I1095" s="944"/>
      <c r="J1095" s="940"/>
      <c r="K1095" s="943"/>
    </row>
    <row r="1096" spans="2:11" ht="15.75" thickBot="1" x14ac:dyDescent="0.3">
      <c r="B1096" s="766">
        <v>45658</v>
      </c>
      <c r="D1096" s="658">
        <v>2239.3000000000002</v>
      </c>
      <c r="E1096" s="658">
        <v>874.1</v>
      </c>
      <c r="F1096" s="658">
        <v>-9.1</v>
      </c>
      <c r="G1096" s="658">
        <v>-135</v>
      </c>
      <c r="H1096" s="658">
        <v>12.4</v>
      </c>
      <c r="I1096" s="658">
        <v>86.5</v>
      </c>
      <c r="J1096" s="658">
        <v>-2322</v>
      </c>
      <c r="K1096" s="659">
        <f>SUM(D1096:J1096)</f>
        <v>746.20000000000027</v>
      </c>
    </row>
    <row r="1097" spans="2:11" ht="15.75" thickTop="1" x14ac:dyDescent="0.25">
      <c r="B1097" s="660" t="s">
        <v>176</v>
      </c>
      <c r="D1097" s="661"/>
      <c r="E1097" s="661"/>
      <c r="F1097" s="661"/>
      <c r="G1097" s="661"/>
      <c r="H1097" s="661"/>
      <c r="I1097" s="661"/>
      <c r="J1097" s="661">
        <v>-10.4</v>
      </c>
      <c r="K1097" s="662">
        <f>SUM(D1097:J1097)</f>
        <v>-10.4</v>
      </c>
    </row>
    <row r="1098" spans="2:11" x14ac:dyDescent="0.25">
      <c r="B1098" s="797" t="s">
        <v>186</v>
      </c>
      <c r="D1098" s="683"/>
      <c r="E1098" s="683"/>
      <c r="F1098" s="797"/>
      <c r="G1098" s="797">
        <v>-32.200000000000003</v>
      </c>
      <c r="H1098" s="797">
        <v>0.3</v>
      </c>
      <c r="I1098" s="797">
        <v>21.8</v>
      </c>
      <c r="J1098" s="798"/>
      <c r="K1098" s="799">
        <f>SUM(D1098:J1098)</f>
        <v>-10.100000000000001</v>
      </c>
    </row>
    <row r="1099" spans="2:11" x14ac:dyDescent="0.25">
      <c r="B1099" s="663" t="s">
        <v>76</v>
      </c>
      <c r="D1099" s="683"/>
      <c r="E1099" s="683"/>
      <c r="F1099" s="683"/>
      <c r="G1099" s="683">
        <f>SUM(G1097:G1098)</f>
        <v>-32.200000000000003</v>
      </c>
      <c r="H1099" s="683">
        <f>SUM(H1097:H1098)</f>
        <v>0.3</v>
      </c>
      <c r="I1099" s="683">
        <f>SUM(I1097:I1098)</f>
        <v>21.8</v>
      </c>
      <c r="J1099" s="683">
        <f>SUM(J1097:J1098)</f>
        <v>-10.4</v>
      </c>
      <c r="K1099" s="674">
        <f>SUM(D1099:J1099)</f>
        <v>-20.5</v>
      </c>
    </row>
    <row r="1100" spans="2:11" x14ac:dyDescent="0.25">
      <c r="B1100" s="663" t="s">
        <v>357</v>
      </c>
      <c r="D1100" s="685"/>
      <c r="E1100" s="921">
        <v>-22.9</v>
      </c>
      <c r="F1100" s="685"/>
      <c r="G1100" s="685"/>
      <c r="H1100" s="685"/>
      <c r="I1100" s="685"/>
      <c r="J1100" s="921">
        <v>22.9</v>
      </c>
      <c r="K1100" s="770"/>
    </row>
    <row r="1101" spans="2:11" ht="15.75" thickBot="1" x14ac:dyDescent="0.3">
      <c r="B1101" s="767" t="s">
        <v>879</v>
      </c>
      <c r="D1101" s="684">
        <f t="shared" ref="D1101:F1101" si="45">SUM(D1096,D1099,D1100)</f>
        <v>2239.3000000000002</v>
      </c>
      <c r="E1101" s="684">
        <f t="shared" si="45"/>
        <v>851.2</v>
      </c>
      <c r="F1101" s="684">
        <f t="shared" si="45"/>
        <v>-9.1</v>
      </c>
      <c r="G1101" s="684">
        <v>-167.2</v>
      </c>
      <c r="H1101" s="684">
        <f t="shared" ref="H1101:J1101" si="46">SUM(H1096,H1099,H1100)</f>
        <v>12.700000000000001</v>
      </c>
      <c r="I1101" s="684">
        <f t="shared" si="46"/>
        <v>108.3</v>
      </c>
      <c r="J1101" s="684">
        <f t="shared" si="46"/>
        <v>-2309.5</v>
      </c>
      <c r="K1101" s="662">
        <f>SUM(D1101:J1101)</f>
        <v>725.70000000000027</v>
      </c>
    </row>
    <row r="1102" spans="2:11" ht="16.5" thickTop="1" thickBot="1" x14ac:dyDescent="0.3">
      <c r="B1102" s="680"/>
      <c r="D1102" s="677"/>
      <c r="E1102" s="677"/>
      <c r="F1102" s="677"/>
      <c r="G1102" s="677"/>
      <c r="H1102" s="677"/>
      <c r="I1102" s="677"/>
      <c r="J1102" s="677"/>
      <c r="K1102" s="795"/>
    </row>
    <row r="1103" spans="2:11" ht="15.75" thickBot="1" x14ac:dyDescent="0.3">
      <c r="B1103" s="768" t="s">
        <v>861</v>
      </c>
      <c r="D1103" s="675">
        <v>2239.3000000000002</v>
      </c>
      <c r="E1103" s="675">
        <v>797.1</v>
      </c>
      <c r="F1103" s="675">
        <v>-9.1</v>
      </c>
      <c r="G1103" s="675">
        <v>-109.3</v>
      </c>
      <c r="H1103" s="675">
        <v>7.3</v>
      </c>
      <c r="I1103" s="675">
        <v>109.6</v>
      </c>
      <c r="J1103" s="675">
        <v>167.6</v>
      </c>
      <c r="K1103" s="676">
        <f>SUM(D1103:J1103)</f>
        <v>3202.5</v>
      </c>
    </row>
    <row r="1104" spans="2:11" ht="15.75" thickTop="1" x14ac:dyDescent="0.25">
      <c r="B1104" s="669" t="s">
        <v>176</v>
      </c>
      <c r="D1104" s="670"/>
      <c r="E1104" s="670"/>
      <c r="F1104" s="670"/>
      <c r="G1104" s="670"/>
      <c r="H1104" s="670"/>
      <c r="I1104" s="670"/>
      <c r="J1104" s="670">
        <v>-795.7</v>
      </c>
      <c r="K1104" s="662">
        <f t="shared" ref="K1104:K1107" si="47">SUM(D1104:J1104)</f>
        <v>-795.7</v>
      </c>
    </row>
    <row r="1105" spans="2:11" x14ac:dyDescent="0.25">
      <c r="B1105" s="800" t="s">
        <v>186</v>
      </c>
      <c r="D1105" s="796"/>
      <c r="E1105" s="800"/>
      <c r="F1105" s="800"/>
      <c r="G1105" s="800">
        <v>-41</v>
      </c>
      <c r="H1105" s="800">
        <v>4.7</v>
      </c>
      <c r="I1105" s="800">
        <v>-22.4</v>
      </c>
      <c r="J1105" s="801"/>
      <c r="K1105" s="799">
        <f t="shared" si="47"/>
        <v>-58.699999999999996</v>
      </c>
    </row>
    <row r="1106" spans="2:11" x14ac:dyDescent="0.25">
      <c r="B1106" s="692" t="s">
        <v>76</v>
      </c>
      <c r="D1106" s="694"/>
      <c r="E1106" s="694"/>
      <c r="F1106" s="694"/>
      <c r="G1106" s="694">
        <f>SUM(G1104:G1105)</f>
        <v>-41</v>
      </c>
      <c r="H1106" s="694">
        <f>SUM(H1104:H1105)</f>
        <v>4.7</v>
      </c>
      <c r="I1106" s="694">
        <f>SUM(I1104:I1105)</f>
        <v>-22.4</v>
      </c>
      <c r="J1106" s="694">
        <f>SUM(J1104:J1105)</f>
        <v>-795.7</v>
      </c>
      <c r="K1106" s="665">
        <f t="shared" si="47"/>
        <v>-854.40000000000009</v>
      </c>
    </row>
    <row r="1107" spans="2:11" x14ac:dyDescent="0.25">
      <c r="B1107" s="671" t="s">
        <v>321</v>
      </c>
      <c r="D1107" s="672"/>
      <c r="E1107" s="672">
        <v>77</v>
      </c>
      <c r="F1107" s="672"/>
      <c r="G1107" s="672"/>
      <c r="H1107" s="672"/>
      <c r="I1107" s="672"/>
      <c r="J1107" s="672">
        <v>-77</v>
      </c>
      <c r="K1107" s="665">
        <f t="shared" si="47"/>
        <v>0</v>
      </c>
    </row>
    <row r="1108" spans="2:11" ht="15.75" thickBot="1" x14ac:dyDescent="0.3">
      <c r="B1108" s="767" t="s">
        <v>880</v>
      </c>
      <c r="D1108" s="658">
        <f t="shared" ref="D1108:J1108" si="48">SUM(D1103,D1106,D1107)</f>
        <v>2239.3000000000002</v>
      </c>
      <c r="E1108" s="658">
        <f t="shared" si="48"/>
        <v>874.1</v>
      </c>
      <c r="F1108" s="658">
        <f t="shared" si="48"/>
        <v>-9.1</v>
      </c>
      <c r="G1108" s="658">
        <f t="shared" si="48"/>
        <v>-150.30000000000001</v>
      </c>
      <c r="H1108" s="658">
        <f t="shared" si="48"/>
        <v>12</v>
      </c>
      <c r="I1108" s="658">
        <f t="shared" si="48"/>
        <v>87.199999999999989</v>
      </c>
      <c r="J1108" s="658">
        <f t="shared" si="48"/>
        <v>-705.1</v>
      </c>
      <c r="K1108" s="666">
        <f>SUM(D1108:J1108)</f>
        <v>2348.1</v>
      </c>
    </row>
    <row r="1109" spans="2:11" ht="15.75" thickTop="1" x14ac:dyDescent="0.25"/>
  </sheetData>
  <mergeCells count="541">
    <mergeCell ref="B1071:B1074"/>
    <mergeCell ref="D1071:D1074"/>
    <mergeCell ref="E1071:E1074"/>
    <mergeCell ref="F1071:H1072"/>
    <mergeCell ref="I1071:I1074"/>
    <mergeCell ref="J1071:J1074"/>
    <mergeCell ref="K1071:K1074"/>
    <mergeCell ref="F1073:F1074"/>
    <mergeCell ref="H1073:H1074"/>
    <mergeCell ref="B1051:B1054"/>
    <mergeCell ref="D1051:D1054"/>
    <mergeCell ref="E1051:E1054"/>
    <mergeCell ref="F1051:H1052"/>
    <mergeCell ref="I1051:I1054"/>
    <mergeCell ref="J1051:J1054"/>
    <mergeCell ref="K1051:K1054"/>
    <mergeCell ref="F1053:F1054"/>
    <mergeCell ref="H1053:H1054"/>
    <mergeCell ref="B1012:B1013"/>
    <mergeCell ref="D1012:D1013"/>
    <mergeCell ref="E1012:E1013"/>
    <mergeCell ref="F1012:H1012"/>
    <mergeCell ref="I1012:I1013"/>
    <mergeCell ref="J1012:J1013"/>
    <mergeCell ref="K1012:K1013"/>
    <mergeCell ref="B995:B996"/>
    <mergeCell ref="D995:D996"/>
    <mergeCell ref="E995:E996"/>
    <mergeCell ref="F995:H995"/>
    <mergeCell ref="I995:I996"/>
    <mergeCell ref="J995:J996"/>
    <mergeCell ref="K995:K996"/>
    <mergeCell ref="B975:B978"/>
    <mergeCell ref="D975:D978"/>
    <mergeCell ref="E975:E978"/>
    <mergeCell ref="F975:H976"/>
    <mergeCell ref="I975:I978"/>
    <mergeCell ref="J975:J978"/>
    <mergeCell ref="K975:K978"/>
    <mergeCell ref="F977:F978"/>
    <mergeCell ref="H977:H978"/>
    <mergeCell ref="B935:B936"/>
    <mergeCell ref="D935:D936"/>
    <mergeCell ref="E935:E936"/>
    <mergeCell ref="F935:H935"/>
    <mergeCell ref="I935:I936"/>
    <mergeCell ref="J935:J936"/>
    <mergeCell ref="K935:K936"/>
    <mergeCell ref="K917:K918"/>
    <mergeCell ref="E917:E918"/>
    <mergeCell ref="B917:B918"/>
    <mergeCell ref="D917:D918"/>
    <mergeCell ref="I917:I918"/>
    <mergeCell ref="J917:J918"/>
    <mergeCell ref="F917:H917"/>
    <mergeCell ref="F859:F860"/>
    <mergeCell ref="G859:G860"/>
    <mergeCell ref="H859:H860"/>
    <mergeCell ref="I859:I860"/>
    <mergeCell ref="J859:J860"/>
    <mergeCell ref="K859:K860"/>
    <mergeCell ref="I853:I856"/>
    <mergeCell ref="B867:B868"/>
    <mergeCell ref="D867:D868"/>
    <mergeCell ref="E867:E868"/>
    <mergeCell ref="F867:F868"/>
    <mergeCell ref="G867:G868"/>
    <mergeCell ref="H867:H868"/>
    <mergeCell ref="I867:I868"/>
    <mergeCell ref="J867:J868"/>
    <mergeCell ref="K867:K868"/>
    <mergeCell ref="J784:J787"/>
    <mergeCell ref="K784:K787"/>
    <mergeCell ref="F786:F787"/>
    <mergeCell ref="H786:H787"/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B767:B768"/>
    <mergeCell ref="B775:B776"/>
    <mergeCell ref="I761:I764"/>
    <mergeCell ref="I784:I787"/>
    <mergeCell ref="D767:D768"/>
    <mergeCell ref="E767:E768"/>
    <mergeCell ref="F767:F768"/>
    <mergeCell ref="G767:G768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I739:I742"/>
    <mergeCell ref="F741:F742"/>
    <mergeCell ref="H741:H742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E595:E598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J690:J693"/>
    <mergeCell ref="K690:K693"/>
    <mergeCell ref="I718:I721"/>
    <mergeCell ref="J718:J721"/>
    <mergeCell ref="K718:K721"/>
    <mergeCell ref="D711:D712"/>
    <mergeCell ref="D699:D700"/>
    <mergeCell ref="B690:B693"/>
    <mergeCell ref="D690:D693"/>
    <mergeCell ref="D696:D697"/>
    <mergeCell ref="D707:D708"/>
    <mergeCell ref="E690:E693"/>
    <mergeCell ref="K731:K732"/>
    <mergeCell ref="K724:K725"/>
    <mergeCell ref="B718:B721"/>
    <mergeCell ref="D718:D721"/>
    <mergeCell ref="E718:E721"/>
    <mergeCell ref="D724:D725"/>
    <mergeCell ref="D731:D732"/>
    <mergeCell ref="F718:H719"/>
    <mergeCell ref="D775:D776"/>
    <mergeCell ref="E775:E776"/>
    <mergeCell ref="F775:F776"/>
    <mergeCell ref="G775:G776"/>
    <mergeCell ref="H775:H776"/>
    <mergeCell ref="I775:I776"/>
    <mergeCell ref="J775:J776"/>
    <mergeCell ref="K775:K776"/>
    <mergeCell ref="J739:J742"/>
    <mergeCell ref="K745:K746"/>
    <mergeCell ref="K753:K754"/>
    <mergeCell ref="K739:K742"/>
    <mergeCell ref="J745:J746"/>
    <mergeCell ref="D753:D754"/>
    <mergeCell ref="E753:E754"/>
    <mergeCell ref="F753:F754"/>
    <mergeCell ref="I753:I754"/>
    <mergeCell ref="J753:J754"/>
    <mergeCell ref="B790:B791"/>
    <mergeCell ref="B798:B799"/>
    <mergeCell ref="D813:D814"/>
    <mergeCell ref="E813:E814"/>
    <mergeCell ref="F813:F814"/>
    <mergeCell ref="G813:G814"/>
    <mergeCell ref="H813:H814"/>
    <mergeCell ref="I813:I814"/>
    <mergeCell ref="J813:J814"/>
    <mergeCell ref="B813:B814"/>
    <mergeCell ref="D790:D791"/>
    <mergeCell ref="E790:E791"/>
    <mergeCell ref="F790:F791"/>
    <mergeCell ref="G790:G791"/>
    <mergeCell ref="H790:H791"/>
    <mergeCell ref="I790:I791"/>
    <mergeCell ref="J790:J791"/>
    <mergeCell ref="B807:B810"/>
    <mergeCell ref="D807:D810"/>
    <mergeCell ref="E807:E810"/>
    <mergeCell ref="B784:B787"/>
    <mergeCell ref="D784:D787"/>
    <mergeCell ref="D798:D799"/>
    <mergeCell ref="E798:E799"/>
    <mergeCell ref="B821:B822"/>
    <mergeCell ref="D821:D822"/>
    <mergeCell ref="E821:E822"/>
    <mergeCell ref="F821:F822"/>
    <mergeCell ref="G821:G822"/>
    <mergeCell ref="H821:H822"/>
    <mergeCell ref="G753:G754"/>
    <mergeCell ref="H753:H754"/>
    <mergeCell ref="E784:E787"/>
    <mergeCell ref="F784:H785"/>
    <mergeCell ref="I807:I810"/>
    <mergeCell ref="B830:B833"/>
    <mergeCell ref="D830:D833"/>
    <mergeCell ref="E830:E833"/>
    <mergeCell ref="F830:H831"/>
    <mergeCell ref="J830:J833"/>
    <mergeCell ref="K830:K833"/>
    <mergeCell ref="F832:F833"/>
    <mergeCell ref="H832:H833"/>
    <mergeCell ref="I830:I833"/>
    <mergeCell ref="F809:F810"/>
    <mergeCell ref="H809:H810"/>
    <mergeCell ref="B836:B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I882:I883"/>
    <mergeCell ref="J882:J883"/>
    <mergeCell ref="K882:K883"/>
    <mergeCell ref="I876:I879"/>
    <mergeCell ref="B844:B845"/>
    <mergeCell ref="D844:D845"/>
    <mergeCell ref="E844:E845"/>
    <mergeCell ref="F844:F845"/>
    <mergeCell ref="G844:G845"/>
    <mergeCell ref="H844:H845"/>
    <mergeCell ref="I844:I845"/>
    <mergeCell ref="J844:J845"/>
    <mergeCell ref="K844:K845"/>
    <mergeCell ref="B853:B856"/>
    <mergeCell ref="D853:D856"/>
    <mergeCell ref="E853:E856"/>
    <mergeCell ref="F853:H854"/>
    <mergeCell ref="J853:J856"/>
    <mergeCell ref="K853:K856"/>
    <mergeCell ref="F855:F856"/>
    <mergeCell ref="H855:H856"/>
    <mergeCell ref="B859:B860"/>
    <mergeCell ref="D859:D860"/>
    <mergeCell ref="E859:E860"/>
    <mergeCell ref="K545:K547"/>
    <mergeCell ref="G571:G572"/>
    <mergeCell ref="E569:E572"/>
    <mergeCell ref="I569:I572"/>
    <mergeCell ref="J569:J572"/>
    <mergeCell ref="K569:K572"/>
    <mergeCell ref="B954:B957"/>
    <mergeCell ref="D954:D957"/>
    <mergeCell ref="E954:E957"/>
    <mergeCell ref="F954:H955"/>
    <mergeCell ref="J954:J957"/>
    <mergeCell ref="K954:K957"/>
    <mergeCell ref="F956:F957"/>
    <mergeCell ref="H956:H957"/>
    <mergeCell ref="B890:B891"/>
    <mergeCell ref="D890:D891"/>
    <mergeCell ref="E890:E891"/>
    <mergeCell ref="F890:F891"/>
    <mergeCell ref="G890:G891"/>
    <mergeCell ref="H890:H891"/>
    <mergeCell ref="I890:I891"/>
    <mergeCell ref="J890:J891"/>
    <mergeCell ref="K890:K891"/>
    <mergeCell ref="B876:B879"/>
    <mergeCell ref="I595:I598"/>
    <mergeCell ref="J595:J598"/>
    <mergeCell ref="K595:K598"/>
    <mergeCell ref="I621:I624"/>
    <mergeCell ref="K813:K814"/>
    <mergeCell ref="K821:K822"/>
    <mergeCell ref="F807:H808"/>
    <mergeCell ref="J807:J810"/>
    <mergeCell ref="H798:H799"/>
    <mergeCell ref="I798:I799"/>
    <mergeCell ref="J798:J799"/>
    <mergeCell ref="K798:K799"/>
    <mergeCell ref="K807:K810"/>
    <mergeCell ref="K790:K791"/>
    <mergeCell ref="F798:F799"/>
    <mergeCell ref="G798:G799"/>
    <mergeCell ref="F690:F691"/>
    <mergeCell ref="K643:K646"/>
    <mergeCell ref="H767:H768"/>
    <mergeCell ref="I767:I768"/>
    <mergeCell ref="J767:J768"/>
    <mergeCell ref="K767:K768"/>
    <mergeCell ref="I821:I822"/>
    <mergeCell ref="J821:J822"/>
    <mergeCell ref="B898:B899"/>
    <mergeCell ref="D898:D899"/>
    <mergeCell ref="E898:E899"/>
    <mergeCell ref="F898:H898"/>
    <mergeCell ref="I898:I899"/>
    <mergeCell ref="J898:J899"/>
    <mergeCell ref="K898:K899"/>
    <mergeCell ref="I954:I957"/>
    <mergeCell ref="E621:E624"/>
    <mergeCell ref="J621:J624"/>
    <mergeCell ref="K621:K624"/>
    <mergeCell ref="D876:D879"/>
    <mergeCell ref="E876:E879"/>
    <mergeCell ref="F876:H877"/>
    <mergeCell ref="J876:J879"/>
    <mergeCell ref="K876:K879"/>
    <mergeCell ref="F878:F879"/>
    <mergeCell ref="H878:H879"/>
    <mergeCell ref="B882:B883"/>
    <mergeCell ref="D882:D883"/>
    <mergeCell ref="E882:E883"/>
    <mergeCell ref="F882:F883"/>
    <mergeCell ref="G882:G883"/>
    <mergeCell ref="H882:H883"/>
    <mergeCell ref="B1031:B1034"/>
    <mergeCell ref="D1031:D1034"/>
    <mergeCell ref="E1031:E1034"/>
    <mergeCell ref="F1031:H1032"/>
    <mergeCell ref="I1031:I1034"/>
    <mergeCell ref="J1031:J1034"/>
    <mergeCell ref="K1031:K1034"/>
    <mergeCell ref="F1033:F1034"/>
    <mergeCell ref="H1033:H1034"/>
    <mergeCell ref="B1092:B1095"/>
    <mergeCell ref="D1092:D1095"/>
    <mergeCell ref="E1092:E1095"/>
    <mergeCell ref="F1092:H1093"/>
    <mergeCell ref="I1092:I1095"/>
    <mergeCell ref="J1092:J1095"/>
    <mergeCell ref="F1094:F1095"/>
    <mergeCell ref="H1094:H1095"/>
    <mergeCell ref="K1092:K1095"/>
  </mergeCells>
  <pageMargins left="0.7" right="0.7" top="0.75" bottom="0.75" header="0.3" footer="0.3"/>
  <pageSetup paperSize="9" scale="10" orientation="landscape" r:id="rId1"/>
  <rowBreaks count="1" manualBreakCount="1">
    <brk id="289" max="16383" man="1"/>
  </rowBreaks>
  <ignoredErrors>
    <ignoredError sqref="G861:J861 G1058:J1058 G1065:J1065 G1085:J1085 G1078:J107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3086"/>
    <pageSetUpPr fitToPage="1"/>
  </sheetPr>
  <dimension ref="A1:BA81"/>
  <sheetViews>
    <sheetView showGridLines="0" zoomScaleNormal="100" zoomScaleSheetLayoutView="100" workbookViewId="0">
      <pane xSplit="3" topLeftCell="AU1" activePane="topRight" state="frozen"/>
      <selection activeCell="AC12" sqref="AC12"/>
      <selection pane="topRight" activeCell="BD22" sqref="BD22"/>
    </sheetView>
  </sheetViews>
  <sheetFormatPr defaultRowHeight="15" outlineLevelRow="2" outlineLevelCol="1" x14ac:dyDescent="0.25"/>
  <cols>
    <col min="1" max="1" width="1.85546875" customWidth="1"/>
    <col min="2" max="2" width="72" style="13" customWidth="1"/>
    <col min="3" max="3" width="1.140625" style="207" customWidth="1"/>
    <col min="4" max="4" width="13.140625" style="207" customWidth="1"/>
    <col min="5" max="5" width="16.5703125" style="207" customWidth="1" outlineLevel="1"/>
    <col min="6" max="8" width="13.140625" style="207" customWidth="1" outlineLevel="1"/>
    <col min="9" max="9" width="16.5703125" style="207" customWidth="1" outlineLevel="1"/>
    <col min="10" max="10" width="14.140625" style="207" customWidth="1" outlineLevel="1"/>
    <col min="11" max="11" width="13.140625" style="207" customWidth="1" outlineLevel="1"/>
    <col min="12" max="12" width="12.5703125" style="207" customWidth="1" outlineLevel="1"/>
    <col min="13" max="13" width="16" style="207" customWidth="1" outlineLevel="1"/>
    <col min="14" max="14" width="14.42578125" style="207" customWidth="1" outlineLevel="1"/>
    <col min="15" max="16" width="12.5703125" style="207" customWidth="1" outlineLevel="1"/>
    <col min="17" max="17" width="16" style="207" customWidth="1" outlineLevel="1"/>
    <col min="18" max="18" width="14.42578125" style="207" customWidth="1" outlineLevel="1"/>
    <col min="19" max="20" width="12.5703125" style="207" customWidth="1" outlineLevel="1"/>
    <col min="21" max="21" width="15.85546875" style="207" customWidth="1" outlineLevel="1"/>
    <col min="22" max="23" width="15.85546875" style="207" customWidth="1"/>
    <col min="24" max="24" width="16" style="207" customWidth="1"/>
    <col min="25" max="25" width="15.85546875" style="207" customWidth="1"/>
    <col min="26" max="26" width="16" style="207" customWidth="1"/>
    <col min="27" max="27" width="15.85546875" style="207" customWidth="1"/>
    <col min="28" max="30" width="16" style="207" customWidth="1"/>
    <col min="31" max="39" width="18" style="207" customWidth="1"/>
    <col min="40" max="41" width="15.85546875" style="207" customWidth="1"/>
    <col min="42" max="42" width="17.140625" style="207" customWidth="1"/>
    <col min="43" max="43" width="17" style="207" customWidth="1"/>
    <col min="44" max="44" width="18.28515625" style="207" customWidth="1"/>
    <col min="45" max="47" width="17.7109375" style="207" customWidth="1"/>
    <col min="48" max="48" width="14.5703125" style="207" customWidth="1"/>
    <col min="49" max="50" width="13.5703125" style="207" customWidth="1"/>
    <col min="51" max="51" width="13.7109375" style="207" customWidth="1"/>
    <col min="52" max="53" width="15.140625" style="207" customWidth="1"/>
    <col min="54" max="241" width="9.140625" style="207"/>
    <col min="242" max="242" width="1.42578125" style="207" customWidth="1"/>
    <col min="243" max="243" width="60.85546875" style="207" customWidth="1"/>
    <col min="244" max="244" width="6" style="207" customWidth="1"/>
    <col min="245" max="245" width="14.140625" style="207" bestFit="1" customWidth="1"/>
    <col min="246" max="246" width="1.85546875" style="207" customWidth="1"/>
    <col min="247" max="247" width="14.140625" style="207" bestFit="1" customWidth="1"/>
    <col min="248" max="249" width="11.140625" style="207" bestFit="1" customWidth="1"/>
    <col min="250" max="497" width="9.140625" style="207"/>
    <col min="498" max="498" width="1.42578125" style="207" customWidth="1"/>
    <col min="499" max="499" width="60.85546875" style="207" customWidth="1"/>
    <col min="500" max="500" width="6" style="207" customWidth="1"/>
    <col min="501" max="501" width="14.140625" style="207" bestFit="1" customWidth="1"/>
    <col min="502" max="502" width="1.85546875" style="207" customWidth="1"/>
    <col min="503" max="503" width="14.140625" style="207" bestFit="1" customWidth="1"/>
    <col min="504" max="505" width="11.140625" style="207" bestFit="1" customWidth="1"/>
    <col min="506" max="753" width="9.140625" style="207"/>
    <col min="754" max="754" width="1.42578125" style="207" customWidth="1"/>
    <col min="755" max="755" width="60.85546875" style="207" customWidth="1"/>
    <col min="756" max="756" width="6" style="207" customWidth="1"/>
    <col min="757" max="757" width="14.140625" style="207" bestFit="1" customWidth="1"/>
    <col min="758" max="758" width="1.85546875" style="207" customWidth="1"/>
    <col min="759" max="759" width="14.140625" style="207" bestFit="1" customWidth="1"/>
    <col min="760" max="761" width="11.140625" style="207" bestFit="1" customWidth="1"/>
    <col min="762" max="1009" width="9.140625" style="207"/>
    <col min="1010" max="1010" width="1.42578125" style="207" customWidth="1"/>
    <col min="1011" max="1011" width="60.85546875" style="207" customWidth="1"/>
    <col min="1012" max="1012" width="6" style="207" customWidth="1"/>
    <col min="1013" max="1013" width="14.140625" style="207" bestFit="1" customWidth="1"/>
    <col min="1014" max="1014" width="1.85546875" style="207" customWidth="1"/>
    <col min="1015" max="1015" width="14.140625" style="207" bestFit="1" customWidth="1"/>
    <col min="1016" max="1017" width="11.140625" style="207" bestFit="1" customWidth="1"/>
    <col min="1018" max="1265" width="9.140625" style="207"/>
    <col min="1266" max="1266" width="1.42578125" style="207" customWidth="1"/>
    <col min="1267" max="1267" width="60.85546875" style="207" customWidth="1"/>
    <col min="1268" max="1268" width="6" style="207" customWidth="1"/>
    <col min="1269" max="1269" width="14.140625" style="207" bestFit="1" customWidth="1"/>
    <col min="1270" max="1270" width="1.85546875" style="207" customWidth="1"/>
    <col min="1271" max="1271" width="14.140625" style="207" bestFit="1" customWidth="1"/>
    <col min="1272" max="1273" width="11.140625" style="207" bestFit="1" customWidth="1"/>
    <col min="1274" max="1521" width="9.140625" style="207"/>
    <col min="1522" max="1522" width="1.42578125" style="207" customWidth="1"/>
    <col min="1523" max="1523" width="60.85546875" style="207" customWidth="1"/>
    <col min="1524" max="1524" width="6" style="207" customWidth="1"/>
    <col min="1525" max="1525" width="14.140625" style="207" bestFit="1" customWidth="1"/>
    <col min="1526" max="1526" width="1.85546875" style="207" customWidth="1"/>
    <col min="1527" max="1527" width="14.140625" style="207" bestFit="1" customWidth="1"/>
    <col min="1528" max="1529" width="11.140625" style="207" bestFit="1" customWidth="1"/>
    <col min="1530" max="1777" width="9.140625" style="207"/>
    <col min="1778" max="1778" width="1.42578125" style="207" customWidth="1"/>
    <col min="1779" max="1779" width="60.85546875" style="207" customWidth="1"/>
    <col min="1780" max="1780" width="6" style="207" customWidth="1"/>
    <col min="1781" max="1781" width="14.140625" style="207" bestFit="1" customWidth="1"/>
    <col min="1782" max="1782" width="1.85546875" style="207" customWidth="1"/>
    <col min="1783" max="1783" width="14.140625" style="207" bestFit="1" customWidth="1"/>
    <col min="1784" max="1785" width="11.140625" style="207" bestFit="1" customWidth="1"/>
    <col min="1786" max="2033" width="9.140625" style="207"/>
    <col min="2034" max="2034" width="1.42578125" style="207" customWidth="1"/>
    <col min="2035" max="2035" width="60.85546875" style="207" customWidth="1"/>
    <col min="2036" max="2036" width="6" style="207" customWidth="1"/>
    <col min="2037" max="2037" width="14.140625" style="207" bestFit="1" customWidth="1"/>
    <col min="2038" max="2038" width="1.85546875" style="207" customWidth="1"/>
    <col min="2039" max="2039" width="14.140625" style="207" bestFit="1" customWidth="1"/>
    <col min="2040" max="2041" width="11.140625" style="207" bestFit="1" customWidth="1"/>
    <col min="2042" max="2289" width="9.140625" style="207"/>
    <col min="2290" max="2290" width="1.42578125" style="207" customWidth="1"/>
    <col min="2291" max="2291" width="60.85546875" style="207" customWidth="1"/>
    <col min="2292" max="2292" width="6" style="207" customWidth="1"/>
    <col min="2293" max="2293" width="14.140625" style="207" bestFit="1" customWidth="1"/>
    <col min="2294" max="2294" width="1.85546875" style="207" customWidth="1"/>
    <col min="2295" max="2295" width="14.140625" style="207" bestFit="1" customWidth="1"/>
    <col min="2296" max="2297" width="11.140625" style="207" bestFit="1" customWidth="1"/>
    <col min="2298" max="2545" width="9.140625" style="207"/>
    <col min="2546" max="2546" width="1.42578125" style="207" customWidth="1"/>
    <col min="2547" max="2547" width="60.85546875" style="207" customWidth="1"/>
    <col min="2548" max="2548" width="6" style="207" customWidth="1"/>
    <col min="2549" max="2549" width="14.140625" style="207" bestFit="1" customWidth="1"/>
    <col min="2550" max="2550" width="1.85546875" style="207" customWidth="1"/>
    <col min="2551" max="2551" width="14.140625" style="207" bestFit="1" customWidth="1"/>
    <col min="2552" max="2553" width="11.140625" style="207" bestFit="1" customWidth="1"/>
    <col min="2554" max="2801" width="9.140625" style="207"/>
    <col min="2802" max="2802" width="1.42578125" style="207" customWidth="1"/>
    <col min="2803" max="2803" width="60.85546875" style="207" customWidth="1"/>
    <col min="2804" max="2804" width="6" style="207" customWidth="1"/>
    <col min="2805" max="2805" width="14.140625" style="207" bestFit="1" customWidth="1"/>
    <col min="2806" max="2806" width="1.85546875" style="207" customWidth="1"/>
    <col min="2807" max="2807" width="14.140625" style="207" bestFit="1" customWidth="1"/>
    <col min="2808" max="2809" width="11.140625" style="207" bestFit="1" customWidth="1"/>
    <col min="2810" max="3057" width="9.140625" style="207"/>
    <col min="3058" max="3058" width="1.42578125" style="207" customWidth="1"/>
    <col min="3059" max="3059" width="60.85546875" style="207" customWidth="1"/>
    <col min="3060" max="3060" width="6" style="207" customWidth="1"/>
    <col min="3061" max="3061" width="14.140625" style="207" bestFit="1" customWidth="1"/>
    <col min="3062" max="3062" width="1.85546875" style="207" customWidth="1"/>
    <col min="3063" max="3063" width="14.140625" style="207" bestFit="1" customWidth="1"/>
    <col min="3064" max="3065" width="11.140625" style="207" bestFit="1" customWidth="1"/>
    <col min="3066" max="3313" width="9.140625" style="207"/>
    <col min="3314" max="3314" width="1.42578125" style="207" customWidth="1"/>
    <col min="3315" max="3315" width="60.85546875" style="207" customWidth="1"/>
    <col min="3316" max="3316" width="6" style="207" customWidth="1"/>
    <col min="3317" max="3317" width="14.140625" style="207" bestFit="1" customWidth="1"/>
    <col min="3318" max="3318" width="1.85546875" style="207" customWidth="1"/>
    <col min="3319" max="3319" width="14.140625" style="207" bestFit="1" customWidth="1"/>
    <col min="3320" max="3321" width="11.140625" style="207" bestFit="1" customWidth="1"/>
    <col min="3322" max="3569" width="9.140625" style="207"/>
    <col min="3570" max="3570" width="1.42578125" style="207" customWidth="1"/>
    <col min="3571" max="3571" width="60.85546875" style="207" customWidth="1"/>
    <col min="3572" max="3572" width="6" style="207" customWidth="1"/>
    <col min="3573" max="3573" width="14.140625" style="207" bestFit="1" customWidth="1"/>
    <col min="3574" max="3574" width="1.85546875" style="207" customWidth="1"/>
    <col min="3575" max="3575" width="14.140625" style="207" bestFit="1" customWidth="1"/>
    <col min="3576" max="3577" width="11.140625" style="207" bestFit="1" customWidth="1"/>
    <col min="3578" max="3825" width="9.140625" style="207"/>
    <col min="3826" max="3826" width="1.42578125" style="207" customWidth="1"/>
    <col min="3827" max="3827" width="60.85546875" style="207" customWidth="1"/>
    <col min="3828" max="3828" width="6" style="207" customWidth="1"/>
    <col min="3829" max="3829" width="14.140625" style="207" bestFit="1" customWidth="1"/>
    <col min="3830" max="3830" width="1.85546875" style="207" customWidth="1"/>
    <col min="3831" max="3831" width="14.140625" style="207" bestFit="1" customWidth="1"/>
    <col min="3832" max="3833" width="11.140625" style="207" bestFit="1" customWidth="1"/>
    <col min="3834" max="4081" width="9.140625" style="207"/>
    <col min="4082" max="4082" width="1.42578125" style="207" customWidth="1"/>
    <col min="4083" max="4083" width="60.85546875" style="207" customWidth="1"/>
    <col min="4084" max="4084" width="6" style="207" customWidth="1"/>
    <col min="4085" max="4085" width="14.140625" style="207" bestFit="1" customWidth="1"/>
    <col min="4086" max="4086" width="1.85546875" style="207" customWidth="1"/>
    <col min="4087" max="4087" width="14.140625" style="207" bestFit="1" customWidth="1"/>
    <col min="4088" max="4089" width="11.140625" style="207" bestFit="1" customWidth="1"/>
    <col min="4090" max="4337" width="9.140625" style="207"/>
    <col min="4338" max="4338" width="1.42578125" style="207" customWidth="1"/>
    <col min="4339" max="4339" width="60.85546875" style="207" customWidth="1"/>
    <col min="4340" max="4340" width="6" style="207" customWidth="1"/>
    <col min="4341" max="4341" width="14.140625" style="207" bestFit="1" customWidth="1"/>
    <col min="4342" max="4342" width="1.85546875" style="207" customWidth="1"/>
    <col min="4343" max="4343" width="14.140625" style="207" bestFit="1" customWidth="1"/>
    <col min="4344" max="4345" width="11.140625" style="207" bestFit="1" customWidth="1"/>
    <col min="4346" max="4593" width="9.140625" style="207"/>
    <col min="4594" max="4594" width="1.42578125" style="207" customWidth="1"/>
    <col min="4595" max="4595" width="60.85546875" style="207" customWidth="1"/>
    <col min="4596" max="4596" width="6" style="207" customWidth="1"/>
    <col min="4597" max="4597" width="14.140625" style="207" bestFit="1" customWidth="1"/>
    <col min="4598" max="4598" width="1.85546875" style="207" customWidth="1"/>
    <col min="4599" max="4599" width="14.140625" style="207" bestFit="1" customWidth="1"/>
    <col min="4600" max="4601" width="11.140625" style="207" bestFit="1" customWidth="1"/>
    <col min="4602" max="4849" width="9.140625" style="207"/>
    <col min="4850" max="4850" width="1.42578125" style="207" customWidth="1"/>
    <col min="4851" max="4851" width="60.85546875" style="207" customWidth="1"/>
    <col min="4852" max="4852" width="6" style="207" customWidth="1"/>
    <col min="4853" max="4853" width="14.140625" style="207" bestFit="1" customWidth="1"/>
    <col min="4854" max="4854" width="1.85546875" style="207" customWidth="1"/>
    <col min="4855" max="4855" width="14.140625" style="207" bestFit="1" customWidth="1"/>
    <col min="4856" max="4857" width="11.140625" style="207" bestFit="1" customWidth="1"/>
    <col min="4858" max="5105" width="9.140625" style="207"/>
    <col min="5106" max="5106" width="1.42578125" style="207" customWidth="1"/>
    <col min="5107" max="5107" width="60.85546875" style="207" customWidth="1"/>
    <col min="5108" max="5108" width="6" style="207" customWidth="1"/>
    <col min="5109" max="5109" width="14.140625" style="207" bestFit="1" customWidth="1"/>
    <col min="5110" max="5110" width="1.85546875" style="207" customWidth="1"/>
    <col min="5111" max="5111" width="14.140625" style="207" bestFit="1" customWidth="1"/>
    <col min="5112" max="5113" width="11.140625" style="207" bestFit="1" customWidth="1"/>
    <col min="5114" max="5361" width="9.140625" style="207"/>
    <col min="5362" max="5362" width="1.42578125" style="207" customWidth="1"/>
    <col min="5363" max="5363" width="60.85546875" style="207" customWidth="1"/>
    <col min="5364" max="5364" width="6" style="207" customWidth="1"/>
    <col min="5365" max="5365" width="14.140625" style="207" bestFit="1" customWidth="1"/>
    <col min="5366" max="5366" width="1.85546875" style="207" customWidth="1"/>
    <col min="5367" max="5367" width="14.140625" style="207" bestFit="1" customWidth="1"/>
    <col min="5368" max="5369" width="11.140625" style="207" bestFit="1" customWidth="1"/>
    <col min="5370" max="5617" width="9.140625" style="207"/>
    <col min="5618" max="5618" width="1.42578125" style="207" customWidth="1"/>
    <col min="5619" max="5619" width="60.85546875" style="207" customWidth="1"/>
    <col min="5620" max="5620" width="6" style="207" customWidth="1"/>
    <col min="5621" max="5621" width="14.140625" style="207" bestFit="1" customWidth="1"/>
    <col min="5622" max="5622" width="1.85546875" style="207" customWidth="1"/>
    <col min="5623" max="5623" width="14.140625" style="207" bestFit="1" customWidth="1"/>
    <col min="5624" max="5625" width="11.140625" style="207" bestFit="1" customWidth="1"/>
    <col min="5626" max="5873" width="9.140625" style="207"/>
    <col min="5874" max="5874" width="1.42578125" style="207" customWidth="1"/>
    <col min="5875" max="5875" width="60.85546875" style="207" customWidth="1"/>
    <col min="5876" max="5876" width="6" style="207" customWidth="1"/>
    <col min="5877" max="5877" width="14.140625" style="207" bestFit="1" customWidth="1"/>
    <col min="5878" max="5878" width="1.85546875" style="207" customWidth="1"/>
    <col min="5879" max="5879" width="14.140625" style="207" bestFit="1" customWidth="1"/>
    <col min="5880" max="5881" width="11.140625" style="207" bestFit="1" customWidth="1"/>
    <col min="5882" max="6129" width="9.140625" style="207"/>
    <col min="6130" max="6130" width="1.42578125" style="207" customWidth="1"/>
    <col min="6131" max="6131" width="60.85546875" style="207" customWidth="1"/>
    <col min="6132" max="6132" width="6" style="207" customWidth="1"/>
    <col min="6133" max="6133" width="14.140625" style="207" bestFit="1" customWidth="1"/>
    <col min="6134" max="6134" width="1.85546875" style="207" customWidth="1"/>
    <col min="6135" max="6135" width="14.140625" style="207" bestFit="1" customWidth="1"/>
    <col min="6136" max="6137" width="11.140625" style="207" bestFit="1" customWidth="1"/>
    <col min="6138" max="6385" width="9.140625" style="207"/>
    <col min="6386" max="6386" width="1.42578125" style="207" customWidth="1"/>
    <col min="6387" max="6387" width="60.85546875" style="207" customWidth="1"/>
    <col min="6388" max="6388" width="6" style="207" customWidth="1"/>
    <col min="6389" max="6389" width="14.140625" style="207" bestFit="1" customWidth="1"/>
    <col min="6390" max="6390" width="1.85546875" style="207" customWidth="1"/>
    <col min="6391" max="6391" width="14.140625" style="207" bestFit="1" customWidth="1"/>
    <col min="6392" max="6393" width="11.140625" style="207" bestFit="1" customWidth="1"/>
    <col min="6394" max="6641" width="9.140625" style="207"/>
    <col min="6642" max="6642" width="1.42578125" style="207" customWidth="1"/>
    <col min="6643" max="6643" width="60.85546875" style="207" customWidth="1"/>
    <col min="6644" max="6644" width="6" style="207" customWidth="1"/>
    <col min="6645" max="6645" width="14.140625" style="207" bestFit="1" customWidth="1"/>
    <col min="6646" max="6646" width="1.85546875" style="207" customWidth="1"/>
    <col min="6647" max="6647" width="14.140625" style="207" bestFit="1" customWidth="1"/>
    <col min="6648" max="6649" width="11.140625" style="207" bestFit="1" customWidth="1"/>
    <col min="6650" max="6897" width="9.140625" style="207"/>
    <col min="6898" max="6898" width="1.42578125" style="207" customWidth="1"/>
    <col min="6899" max="6899" width="60.85546875" style="207" customWidth="1"/>
    <col min="6900" max="6900" width="6" style="207" customWidth="1"/>
    <col min="6901" max="6901" width="14.140625" style="207" bestFit="1" customWidth="1"/>
    <col min="6902" max="6902" width="1.85546875" style="207" customWidth="1"/>
    <col min="6903" max="6903" width="14.140625" style="207" bestFit="1" customWidth="1"/>
    <col min="6904" max="6905" width="11.140625" style="207" bestFit="1" customWidth="1"/>
    <col min="6906" max="7153" width="9.140625" style="207"/>
    <col min="7154" max="7154" width="1.42578125" style="207" customWidth="1"/>
    <col min="7155" max="7155" width="60.85546875" style="207" customWidth="1"/>
    <col min="7156" max="7156" width="6" style="207" customWidth="1"/>
    <col min="7157" max="7157" width="14.140625" style="207" bestFit="1" customWidth="1"/>
    <col min="7158" max="7158" width="1.85546875" style="207" customWidth="1"/>
    <col min="7159" max="7159" width="14.140625" style="207" bestFit="1" customWidth="1"/>
    <col min="7160" max="7161" width="11.140625" style="207" bestFit="1" customWidth="1"/>
    <col min="7162" max="7409" width="9.140625" style="207"/>
    <col min="7410" max="7410" width="1.42578125" style="207" customWidth="1"/>
    <col min="7411" max="7411" width="60.85546875" style="207" customWidth="1"/>
    <col min="7412" max="7412" width="6" style="207" customWidth="1"/>
    <col min="7413" max="7413" width="14.140625" style="207" bestFit="1" customWidth="1"/>
    <col min="7414" max="7414" width="1.85546875" style="207" customWidth="1"/>
    <col min="7415" max="7415" width="14.140625" style="207" bestFit="1" customWidth="1"/>
    <col min="7416" max="7417" width="11.140625" style="207" bestFit="1" customWidth="1"/>
    <col min="7418" max="7665" width="9.140625" style="207"/>
    <col min="7666" max="7666" width="1.42578125" style="207" customWidth="1"/>
    <col min="7667" max="7667" width="60.85546875" style="207" customWidth="1"/>
    <col min="7668" max="7668" width="6" style="207" customWidth="1"/>
    <col min="7669" max="7669" width="14.140625" style="207" bestFit="1" customWidth="1"/>
    <col min="7670" max="7670" width="1.85546875" style="207" customWidth="1"/>
    <col min="7671" max="7671" width="14.140625" style="207" bestFit="1" customWidth="1"/>
    <col min="7672" max="7673" width="11.140625" style="207" bestFit="1" customWidth="1"/>
    <col min="7674" max="7921" width="9.140625" style="207"/>
    <col min="7922" max="7922" width="1.42578125" style="207" customWidth="1"/>
    <col min="7923" max="7923" width="60.85546875" style="207" customWidth="1"/>
    <col min="7924" max="7924" width="6" style="207" customWidth="1"/>
    <col min="7925" max="7925" width="14.140625" style="207" bestFit="1" customWidth="1"/>
    <col min="7926" max="7926" width="1.85546875" style="207" customWidth="1"/>
    <col min="7927" max="7927" width="14.140625" style="207" bestFit="1" customWidth="1"/>
    <col min="7928" max="7929" width="11.140625" style="207" bestFit="1" customWidth="1"/>
    <col min="7930" max="8177" width="9.140625" style="207"/>
    <col min="8178" max="8178" width="1.42578125" style="207" customWidth="1"/>
    <col min="8179" max="8179" width="60.85546875" style="207" customWidth="1"/>
    <col min="8180" max="8180" width="6" style="207" customWidth="1"/>
    <col min="8181" max="8181" width="14.140625" style="207" bestFit="1" customWidth="1"/>
    <col min="8182" max="8182" width="1.85546875" style="207" customWidth="1"/>
    <col min="8183" max="8183" width="14.140625" style="207" bestFit="1" customWidth="1"/>
    <col min="8184" max="8185" width="11.140625" style="207" bestFit="1" customWidth="1"/>
    <col min="8186" max="8433" width="9.140625" style="207"/>
    <col min="8434" max="8434" width="1.42578125" style="207" customWidth="1"/>
    <col min="8435" max="8435" width="60.85546875" style="207" customWidth="1"/>
    <col min="8436" max="8436" width="6" style="207" customWidth="1"/>
    <col min="8437" max="8437" width="14.140625" style="207" bestFit="1" customWidth="1"/>
    <col min="8438" max="8438" width="1.85546875" style="207" customWidth="1"/>
    <col min="8439" max="8439" width="14.140625" style="207" bestFit="1" customWidth="1"/>
    <col min="8440" max="8441" width="11.140625" style="207" bestFit="1" customWidth="1"/>
    <col min="8442" max="8689" width="9.140625" style="207"/>
    <col min="8690" max="8690" width="1.42578125" style="207" customWidth="1"/>
    <col min="8691" max="8691" width="60.85546875" style="207" customWidth="1"/>
    <col min="8692" max="8692" width="6" style="207" customWidth="1"/>
    <col min="8693" max="8693" width="14.140625" style="207" bestFit="1" customWidth="1"/>
    <col min="8694" max="8694" width="1.85546875" style="207" customWidth="1"/>
    <col min="8695" max="8695" width="14.140625" style="207" bestFit="1" customWidth="1"/>
    <col min="8696" max="8697" width="11.140625" style="207" bestFit="1" customWidth="1"/>
    <col min="8698" max="8945" width="9.140625" style="207"/>
    <col min="8946" max="8946" width="1.42578125" style="207" customWidth="1"/>
    <col min="8947" max="8947" width="60.85546875" style="207" customWidth="1"/>
    <col min="8948" max="8948" width="6" style="207" customWidth="1"/>
    <col min="8949" max="8949" width="14.140625" style="207" bestFit="1" customWidth="1"/>
    <col min="8950" max="8950" width="1.85546875" style="207" customWidth="1"/>
    <col min="8951" max="8951" width="14.140625" style="207" bestFit="1" customWidth="1"/>
    <col min="8952" max="8953" width="11.140625" style="207" bestFit="1" customWidth="1"/>
    <col min="8954" max="9201" width="9.140625" style="207"/>
    <col min="9202" max="9202" width="1.42578125" style="207" customWidth="1"/>
    <col min="9203" max="9203" width="60.85546875" style="207" customWidth="1"/>
    <col min="9204" max="9204" width="6" style="207" customWidth="1"/>
    <col min="9205" max="9205" width="14.140625" style="207" bestFit="1" customWidth="1"/>
    <col min="9206" max="9206" width="1.85546875" style="207" customWidth="1"/>
    <col min="9207" max="9207" width="14.140625" style="207" bestFit="1" customWidth="1"/>
    <col min="9208" max="9209" width="11.140625" style="207" bestFit="1" customWidth="1"/>
    <col min="9210" max="9457" width="9.140625" style="207"/>
    <col min="9458" max="9458" width="1.42578125" style="207" customWidth="1"/>
    <col min="9459" max="9459" width="60.85546875" style="207" customWidth="1"/>
    <col min="9460" max="9460" width="6" style="207" customWidth="1"/>
    <col min="9461" max="9461" width="14.140625" style="207" bestFit="1" customWidth="1"/>
    <col min="9462" max="9462" width="1.85546875" style="207" customWidth="1"/>
    <col min="9463" max="9463" width="14.140625" style="207" bestFit="1" customWidth="1"/>
    <col min="9464" max="9465" width="11.140625" style="207" bestFit="1" customWidth="1"/>
    <col min="9466" max="9713" width="9.140625" style="207"/>
    <col min="9714" max="9714" width="1.42578125" style="207" customWidth="1"/>
    <col min="9715" max="9715" width="60.85546875" style="207" customWidth="1"/>
    <col min="9716" max="9716" width="6" style="207" customWidth="1"/>
    <col min="9717" max="9717" width="14.140625" style="207" bestFit="1" customWidth="1"/>
    <col min="9718" max="9718" width="1.85546875" style="207" customWidth="1"/>
    <col min="9719" max="9719" width="14.140625" style="207" bestFit="1" customWidth="1"/>
    <col min="9720" max="9721" width="11.140625" style="207" bestFit="1" customWidth="1"/>
    <col min="9722" max="9969" width="9.140625" style="207"/>
    <col min="9970" max="9970" width="1.42578125" style="207" customWidth="1"/>
    <col min="9971" max="9971" width="60.85546875" style="207" customWidth="1"/>
    <col min="9972" max="9972" width="6" style="207" customWidth="1"/>
    <col min="9973" max="9973" width="14.140625" style="207" bestFit="1" customWidth="1"/>
    <col min="9974" max="9974" width="1.85546875" style="207" customWidth="1"/>
    <col min="9975" max="9975" width="14.140625" style="207" bestFit="1" customWidth="1"/>
    <col min="9976" max="9977" width="11.140625" style="207" bestFit="1" customWidth="1"/>
    <col min="9978" max="10225" width="9.140625" style="207"/>
    <col min="10226" max="10226" width="1.42578125" style="207" customWidth="1"/>
    <col min="10227" max="10227" width="60.85546875" style="207" customWidth="1"/>
    <col min="10228" max="10228" width="6" style="207" customWidth="1"/>
    <col min="10229" max="10229" width="14.140625" style="207" bestFit="1" customWidth="1"/>
    <col min="10230" max="10230" width="1.85546875" style="207" customWidth="1"/>
    <col min="10231" max="10231" width="14.140625" style="207" bestFit="1" customWidth="1"/>
    <col min="10232" max="10233" width="11.140625" style="207" bestFit="1" customWidth="1"/>
    <col min="10234" max="10481" width="9.140625" style="207"/>
    <col min="10482" max="10482" width="1.42578125" style="207" customWidth="1"/>
    <col min="10483" max="10483" width="60.85546875" style="207" customWidth="1"/>
    <col min="10484" max="10484" width="6" style="207" customWidth="1"/>
    <col min="10485" max="10485" width="14.140625" style="207" bestFit="1" customWidth="1"/>
    <col min="10486" max="10486" width="1.85546875" style="207" customWidth="1"/>
    <col min="10487" max="10487" width="14.140625" style="207" bestFit="1" customWidth="1"/>
    <col min="10488" max="10489" width="11.140625" style="207" bestFit="1" customWidth="1"/>
    <col min="10490" max="10737" width="9.140625" style="207"/>
    <col min="10738" max="10738" width="1.42578125" style="207" customWidth="1"/>
    <col min="10739" max="10739" width="60.85546875" style="207" customWidth="1"/>
    <col min="10740" max="10740" width="6" style="207" customWidth="1"/>
    <col min="10741" max="10741" width="14.140625" style="207" bestFit="1" customWidth="1"/>
    <col min="10742" max="10742" width="1.85546875" style="207" customWidth="1"/>
    <col min="10743" max="10743" width="14.140625" style="207" bestFit="1" customWidth="1"/>
    <col min="10744" max="10745" width="11.140625" style="207" bestFit="1" customWidth="1"/>
    <col min="10746" max="10993" width="9.140625" style="207"/>
    <col min="10994" max="10994" width="1.42578125" style="207" customWidth="1"/>
    <col min="10995" max="10995" width="60.85546875" style="207" customWidth="1"/>
    <col min="10996" max="10996" width="6" style="207" customWidth="1"/>
    <col min="10997" max="10997" width="14.140625" style="207" bestFit="1" customWidth="1"/>
    <col min="10998" max="10998" width="1.85546875" style="207" customWidth="1"/>
    <col min="10999" max="10999" width="14.140625" style="207" bestFit="1" customWidth="1"/>
    <col min="11000" max="11001" width="11.140625" style="207" bestFit="1" customWidth="1"/>
    <col min="11002" max="11249" width="9.140625" style="207"/>
    <col min="11250" max="11250" width="1.42578125" style="207" customWidth="1"/>
    <col min="11251" max="11251" width="60.85546875" style="207" customWidth="1"/>
    <col min="11252" max="11252" width="6" style="207" customWidth="1"/>
    <col min="11253" max="11253" width="14.140625" style="207" bestFit="1" customWidth="1"/>
    <col min="11254" max="11254" width="1.85546875" style="207" customWidth="1"/>
    <col min="11255" max="11255" width="14.140625" style="207" bestFit="1" customWidth="1"/>
    <col min="11256" max="11257" width="11.140625" style="207" bestFit="1" customWidth="1"/>
    <col min="11258" max="11505" width="9.140625" style="207"/>
    <col min="11506" max="11506" width="1.42578125" style="207" customWidth="1"/>
    <col min="11507" max="11507" width="60.85546875" style="207" customWidth="1"/>
    <col min="11508" max="11508" width="6" style="207" customWidth="1"/>
    <col min="11509" max="11509" width="14.140625" style="207" bestFit="1" customWidth="1"/>
    <col min="11510" max="11510" width="1.85546875" style="207" customWidth="1"/>
    <col min="11511" max="11511" width="14.140625" style="207" bestFit="1" customWidth="1"/>
    <col min="11512" max="11513" width="11.140625" style="207" bestFit="1" customWidth="1"/>
    <col min="11514" max="11761" width="9.140625" style="207"/>
    <col min="11762" max="11762" width="1.42578125" style="207" customWidth="1"/>
    <col min="11763" max="11763" width="60.85546875" style="207" customWidth="1"/>
    <col min="11764" max="11764" width="6" style="207" customWidth="1"/>
    <col min="11765" max="11765" width="14.140625" style="207" bestFit="1" customWidth="1"/>
    <col min="11766" max="11766" width="1.85546875" style="207" customWidth="1"/>
    <col min="11767" max="11767" width="14.140625" style="207" bestFit="1" customWidth="1"/>
    <col min="11768" max="11769" width="11.140625" style="207" bestFit="1" customWidth="1"/>
    <col min="11770" max="12017" width="9.140625" style="207"/>
    <col min="12018" max="12018" width="1.42578125" style="207" customWidth="1"/>
    <col min="12019" max="12019" width="60.85546875" style="207" customWidth="1"/>
    <col min="12020" max="12020" width="6" style="207" customWidth="1"/>
    <col min="12021" max="12021" width="14.140625" style="207" bestFit="1" customWidth="1"/>
    <col min="12022" max="12022" width="1.85546875" style="207" customWidth="1"/>
    <col min="12023" max="12023" width="14.140625" style="207" bestFit="1" customWidth="1"/>
    <col min="12024" max="12025" width="11.140625" style="207" bestFit="1" customWidth="1"/>
    <col min="12026" max="12273" width="9.140625" style="207"/>
    <col min="12274" max="12274" width="1.42578125" style="207" customWidth="1"/>
    <col min="12275" max="12275" width="60.85546875" style="207" customWidth="1"/>
    <col min="12276" max="12276" width="6" style="207" customWidth="1"/>
    <col min="12277" max="12277" width="14.140625" style="207" bestFit="1" customWidth="1"/>
    <col min="12278" max="12278" width="1.85546875" style="207" customWidth="1"/>
    <col min="12279" max="12279" width="14.140625" style="207" bestFit="1" customWidth="1"/>
    <col min="12280" max="12281" width="11.140625" style="207" bestFit="1" customWidth="1"/>
    <col min="12282" max="12529" width="9.140625" style="207"/>
    <col min="12530" max="12530" width="1.42578125" style="207" customWidth="1"/>
    <col min="12531" max="12531" width="60.85546875" style="207" customWidth="1"/>
    <col min="12532" max="12532" width="6" style="207" customWidth="1"/>
    <col min="12533" max="12533" width="14.140625" style="207" bestFit="1" customWidth="1"/>
    <col min="12534" max="12534" width="1.85546875" style="207" customWidth="1"/>
    <col min="12535" max="12535" width="14.140625" style="207" bestFit="1" customWidth="1"/>
    <col min="12536" max="12537" width="11.140625" style="207" bestFit="1" customWidth="1"/>
    <col min="12538" max="12785" width="9.140625" style="207"/>
    <col min="12786" max="12786" width="1.42578125" style="207" customWidth="1"/>
    <col min="12787" max="12787" width="60.85546875" style="207" customWidth="1"/>
    <col min="12788" max="12788" width="6" style="207" customWidth="1"/>
    <col min="12789" max="12789" width="14.140625" style="207" bestFit="1" customWidth="1"/>
    <col min="12790" max="12790" width="1.85546875" style="207" customWidth="1"/>
    <col min="12791" max="12791" width="14.140625" style="207" bestFit="1" customWidth="1"/>
    <col min="12792" max="12793" width="11.140625" style="207" bestFit="1" customWidth="1"/>
    <col min="12794" max="13041" width="9.140625" style="207"/>
    <col min="13042" max="13042" width="1.42578125" style="207" customWidth="1"/>
    <col min="13043" max="13043" width="60.85546875" style="207" customWidth="1"/>
    <col min="13044" max="13044" width="6" style="207" customWidth="1"/>
    <col min="13045" max="13045" width="14.140625" style="207" bestFit="1" customWidth="1"/>
    <col min="13046" max="13046" width="1.85546875" style="207" customWidth="1"/>
    <col min="13047" max="13047" width="14.140625" style="207" bestFit="1" customWidth="1"/>
    <col min="13048" max="13049" width="11.140625" style="207" bestFit="1" customWidth="1"/>
    <col min="13050" max="13297" width="9.140625" style="207"/>
    <col min="13298" max="13298" width="1.42578125" style="207" customWidth="1"/>
    <col min="13299" max="13299" width="60.85546875" style="207" customWidth="1"/>
    <col min="13300" max="13300" width="6" style="207" customWidth="1"/>
    <col min="13301" max="13301" width="14.140625" style="207" bestFit="1" customWidth="1"/>
    <col min="13302" max="13302" width="1.85546875" style="207" customWidth="1"/>
    <col min="13303" max="13303" width="14.140625" style="207" bestFit="1" customWidth="1"/>
    <col min="13304" max="13305" width="11.140625" style="207" bestFit="1" customWidth="1"/>
    <col min="13306" max="13553" width="9.140625" style="207"/>
    <col min="13554" max="13554" width="1.42578125" style="207" customWidth="1"/>
    <col min="13555" max="13555" width="60.85546875" style="207" customWidth="1"/>
    <col min="13556" max="13556" width="6" style="207" customWidth="1"/>
    <col min="13557" max="13557" width="14.140625" style="207" bestFit="1" customWidth="1"/>
    <col min="13558" max="13558" width="1.85546875" style="207" customWidth="1"/>
    <col min="13559" max="13559" width="14.140625" style="207" bestFit="1" customWidth="1"/>
    <col min="13560" max="13561" width="11.140625" style="207" bestFit="1" customWidth="1"/>
    <col min="13562" max="13809" width="9.140625" style="207"/>
    <col min="13810" max="13810" width="1.42578125" style="207" customWidth="1"/>
    <col min="13811" max="13811" width="60.85546875" style="207" customWidth="1"/>
    <col min="13812" max="13812" width="6" style="207" customWidth="1"/>
    <col min="13813" max="13813" width="14.140625" style="207" bestFit="1" customWidth="1"/>
    <col min="13814" max="13814" width="1.85546875" style="207" customWidth="1"/>
    <col min="13815" max="13815" width="14.140625" style="207" bestFit="1" customWidth="1"/>
    <col min="13816" max="13817" width="11.140625" style="207" bestFit="1" customWidth="1"/>
    <col min="13818" max="14065" width="9.140625" style="207"/>
    <col min="14066" max="14066" width="1.42578125" style="207" customWidth="1"/>
    <col min="14067" max="14067" width="60.85546875" style="207" customWidth="1"/>
    <col min="14068" max="14068" width="6" style="207" customWidth="1"/>
    <col min="14069" max="14069" width="14.140625" style="207" bestFit="1" customWidth="1"/>
    <col min="14070" max="14070" width="1.85546875" style="207" customWidth="1"/>
    <col min="14071" max="14071" width="14.140625" style="207" bestFit="1" customWidth="1"/>
    <col min="14072" max="14073" width="11.140625" style="207" bestFit="1" customWidth="1"/>
    <col min="14074" max="14321" width="9.140625" style="207"/>
    <col min="14322" max="14322" width="1.42578125" style="207" customWidth="1"/>
    <col min="14323" max="14323" width="60.85546875" style="207" customWidth="1"/>
    <col min="14324" max="14324" width="6" style="207" customWidth="1"/>
    <col min="14325" max="14325" width="14.140625" style="207" bestFit="1" customWidth="1"/>
    <col min="14326" max="14326" width="1.85546875" style="207" customWidth="1"/>
    <col min="14327" max="14327" width="14.140625" style="207" bestFit="1" customWidth="1"/>
    <col min="14328" max="14329" width="11.140625" style="207" bestFit="1" customWidth="1"/>
    <col min="14330" max="14577" width="9.140625" style="207"/>
    <col min="14578" max="14578" width="1.42578125" style="207" customWidth="1"/>
    <col min="14579" max="14579" width="60.85546875" style="207" customWidth="1"/>
    <col min="14580" max="14580" width="6" style="207" customWidth="1"/>
    <col min="14581" max="14581" width="14.140625" style="207" bestFit="1" customWidth="1"/>
    <col min="14582" max="14582" width="1.85546875" style="207" customWidth="1"/>
    <col min="14583" max="14583" width="14.140625" style="207" bestFit="1" customWidth="1"/>
    <col min="14584" max="14585" width="11.140625" style="207" bestFit="1" customWidth="1"/>
    <col min="14586" max="14833" width="9.140625" style="207"/>
    <col min="14834" max="14834" width="1.42578125" style="207" customWidth="1"/>
    <col min="14835" max="14835" width="60.85546875" style="207" customWidth="1"/>
    <col min="14836" max="14836" width="6" style="207" customWidth="1"/>
    <col min="14837" max="14837" width="14.140625" style="207" bestFit="1" customWidth="1"/>
    <col min="14838" max="14838" width="1.85546875" style="207" customWidth="1"/>
    <col min="14839" max="14839" width="14.140625" style="207" bestFit="1" customWidth="1"/>
    <col min="14840" max="14841" width="11.140625" style="207" bestFit="1" customWidth="1"/>
    <col min="14842" max="15089" width="9.140625" style="207"/>
    <col min="15090" max="15090" width="1.42578125" style="207" customWidth="1"/>
    <col min="15091" max="15091" width="60.85546875" style="207" customWidth="1"/>
    <col min="15092" max="15092" width="6" style="207" customWidth="1"/>
    <col min="15093" max="15093" width="14.140625" style="207" bestFit="1" customWidth="1"/>
    <col min="15094" max="15094" width="1.85546875" style="207" customWidth="1"/>
    <col min="15095" max="15095" width="14.140625" style="207" bestFit="1" customWidth="1"/>
    <col min="15096" max="15097" width="11.140625" style="207" bestFit="1" customWidth="1"/>
    <col min="15098" max="15345" width="9.140625" style="207"/>
    <col min="15346" max="15346" width="1.42578125" style="207" customWidth="1"/>
    <col min="15347" max="15347" width="60.85546875" style="207" customWidth="1"/>
    <col min="15348" max="15348" width="6" style="207" customWidth="1"/>
    <col min="15349" max="15349" width="14.140625" style="207" bestFit="1" customWidth="1"/>
    <col min="15350" max="15350" width="1.85546875" style="207" customWidth="1"/>
    <col min="15351" max="15351" width="14.140625" style="207" bestFit="1" customWidth="1"/>
    <col min="15352" max="15353" width="11.140625" style="207" bestFit="1" customWidth="1"/>
    <col min="15354" max="15601" width="9.140625" style="207"/>
    <col min="15602" max="15602" width="1.42578125" style="207" customWidth="1"/>
    <col min="15603" max="15603" width="60.85546875" style="207" customWidth="1"/>
    <col min="15604" max="15604" width="6" style="207" customWidth="1"/>
    <col min="15605" max="15605" width="14.140625" style="207" bestFit="1" customWidth="1"/>
    <col min="15606" max="15606" width="1.85546875" style="207" customWidth="1"/>
    <col min="15607" max="15607" width="14.140625" style="207" bestFit="1" customWidth="1"/>
    <col min="15608" max="15609" width="11.140625" style="207" bestFit="1" customWidth="1"/>
    <col min="15610" max="15857" width="9.140625" style="207"/>
    <col min="15858" max="15858" width="1.42578125" style="207" customWidth="1"/>
    <col min="15859" max="15859" width="60.85546875" style="207" customWidth="1"/>
    <col min="15860" max="15860" width="6" style="207" customWidth="1"/>
    <col min="15861" max="15861" width="14.140625" style="207" bestFit="1" customWidth="1"/>
    <col min="15862" max="15862" width="1.85546875" style="207" customWidth="1"/>
    <col min="15863" max="15863" width="14.140625" style="207" bestFit="1" customWidth="1"/>
    <col min="15864" max="15865" width="11.140625" style="207" bestFit="1" customWidth="1"/>
    <col min="15866" max="16113" width="9.140625" style="207"/>
    <col min="16114" max="16114" width="1.42578125" style="207" customWidth="1"/>
    <col min="16115" max="16115" width="60.85546875" style="207" customWidth="1"/>
    <col min="16116" max="16116" width="6" style="207" customWidth="1"/>
    <col min="16117" max="16117" width="14.140625" style="207" bestFit="1" customWidth="1"/>
    <col min="16118" max="16118" width="1.85546875" style="207" customWidth="1"/>
    <col min="16119" max="16119" width="14.140625" style="207" bestFit="1" customWidth="1"/>
    <col min="16120" max="16121" width="11.140625" style="207" bestFit="1" customWidth="1"/>
    <col min="16122" max="16378" width="9.140625" style="207"/>
    <col min="16379" max="16384" width="9.140625" style="207" customWidth="1"/>
  </cols>
  <sheetData>
    <row r="1" spans="1:53" ht="12.75" x14ac:dyDescent="0.2">
      <c r="A1" s="318"/>
      <c r="B1" s="79" t="s">
        <v>83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</row>
    <row r="2" spans="1:53" ht="15.75" thickBot="1" x14ac:dyDescent="0.3">
      <c r="B2" s="54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</row>
    <row r="3" spans="1:53" ht="49.5" customHeight="1" thickBot="1" x14ac:dyDescent="0.3">
      <c r="B3" s="377" t="s">
        <v>388</v>
      </c>
      <c r="C3" s="12"/>
      <c r="D3" s="490" t="s">
        <v>224</v>
      </c>
      <c r="E3" s="490" t="s">
        <v>225</v>
      </c>
      <c r="F3" s="490" t="s">
        <v>226</v>
      </c>
      <c r="G3" s="490" t="s">
        <v>227</v>
      </c>
      <c r="H3" s="490" t="s">
        <v>228</v>
      </c>
      <c r="I3" s="490" t="s">
        <v>229</v>
      </c>
      <c r="J3" s="490" t="s">
        <v>345</v>
      </c>
      <c r="K3" s="490" t="s">
        <v>245</v>
      </c>
      <c r="L3" s="490" t="s">
        <v>252</v>
      </c>
      <c r="M3" s="490" t="s">
        <v>411</v>
      </c>
      <c r="N3" s="490" t="s">
        <v>341</v>
      </c>
      <c r="O3" s="490" t="s">
        <v>368</v>
      </c>
      <c r="P3" s="490" t="s">
        <v>382</v>
      </c>
      <c r="Q3" s="490" t="s">
        <v>409</v>
      </c>
      <c r="R3" s="490" t="s">
        <v>417</v>
      </c>
      <c r="S3" s="490" t="s">
        <v>445</v>
      </c>
      <c r="T3" s="490" t="s">
        <v>455</v>
      </c>
      <c r="U3" s="490" t="s">
        <v>489</v>
      </c>
      <c r="V3" s="490" t="s">
        <v>489</v>
      </c>
      <c r="W3" s="490" t="s">
        <v>512</v>
      </c>
      <c r="X3" s="490" t="s">
        <v>513</v>
      </c>
      <c r="Y3" s="490" t="s">
        <v>514</v>
      </c>
      <c r="Z3" s="490" t="s">
        <v>542</v>
      </c>
      <c r="AA3" s="490" t="s">
        <v>586</v>
      </c>
      <c r="AB3" s="490" t="s">
        <v>611</v>
      </c>
      <c r="AC3" s="490" t="s">
        <v>626</v>
      </c>
      <c r="AD3" s="490" t="s">
        <v>629</v>
      </c>
      <c r="AE3" s="490" t="s">
        <v>635</v>
      </c>
      <c r="AF3" s="490" t="s">
        <v>654</v>
      </c>
      <c r="AG3" s="490" t="s">
        <v>675</v>
      </c>
      <c r="AH3" s="490" t="s">
        <v>679</v>
      </c>
      <c r="AI3" s="490" t="s">
        <v>717</v>
      </c>
      <c r="AJ3" s="490" t="s">
        <v>747</v>
      </c>
      <c r="AK3" s="490" t="s">
        <v>751</v>
      </c>
      <c r="AL3" s="490" t="s">
        <v>763</v>
      </c>
      <c r="AM3" s="490" t="s">
        <v>776</v>
      </c>
      <c r="AN3" s="490" t="s">
        <v>786</v>
      </c>
      <c r="AO3" s="490" t="s">
        <v>787</v>
      </c>
      <c r="AP3" s="490" t="s">
        <v>790</v>
      </c>
      <c r="AQ3" s="490" t="s">
        <v>796</v>
      </c>
      <c r="AR3" s="490" t="s">
        <v>806</v>
      </c>
      <c r="AS3" s="490" t="s">
        <v>818</v>
      </c>
      <c r="AT3" s="490" t="s">
        <v>821</v>
      </c>
      <c r="AU3" s="830" t="s">
        <v>831</v>
      </c>
      <c r="AV3" s="830" t="s">
        <v>840</v>
      </c>
      <c r="AW3" s="830" t="s">
        <v>848</v>
      </c>
      <c r="AX3" s="490" t="s">
        <v>856</v>
      </c>
      <c r="AY3" s="490" t="s">
        <v>863</v>
      </c>
      <c r="AZ3" s="830" t="s">
        <v>871</v>
      </c>
      <c r="BA3" s="280" t="s">
        <v>881</v>
      </c>
    </row>
    <row r="4" spans="1:53" ht="15.75" thickBot="1" x14ac:dyDescent="0.3">
      <c r="B4" s="281"/>
      <c r="C4" s="12"/>
      <c r="D4" s="491" t="s">
        <v>0</v>
      </c>
      <c r="E4" s="491" t="s">
        <v>0</v>
      </c>
      <c r="F4" s="491" t="s">
        <v>0</v>
      </c>
      <c r="G4" s="491" t="s">
        <v>0</v>
      </c>
      <c r="H4" s="491" t="s">
        <v>0</v>
      </c>
      <c r="I4" s="491" t="s">
        <v>0</v>
      </c>
      <c r="J4" s="491" t="s">
        <v>0</v>
      </c>
      <c r="K4" s="491" t="s">
        <v>0</v>
      </c>
      <c r="L4" s="491" t="s">
        <v>0</v>
      </c>
      <c r="M4" s="491" t="s">
        <v>0</v>
      </c>
      <c r="N4" s="491" t="s">
        <v>0</v>
      </c>
      <c r="O4" s="491" t="s">
        <v>0</v>
      </c>
      <c r="P4" s="491" t="s">
        <v>0</v>
      </c>
      <c r="Q4" s="491" t="s">
        <v>0</v>
      </c>
      <c r="R4" s="491" t="s">
        <v>0</v>
      </c>
      <c r="S4" s="491" t="s">
        <v>0</v>
      </c>
      <c r="T4" s="491" t="s">
        <v>0</v>
      </c>
      <c r="U4" s="491" t="s">
        <v>0</v>
      </c>
      <c r="V4" s="491" t="s">
        <v>0</v>
      </c>
      <c r="W4" s="491" t="s">
        <v>0</v>
      </c>
      <c r="X4" s="491" t="s">
        <v>0</v>
      </c>
      <c r="Y4" s="491" t="s">
        <v>0</v>
      </c>
      <c r="Z4" s="491" t="s">
        <v>0</v>
      </c>
      <c r="AA4" s="491" t="s">
        <v>0</v>
      </c>
      <c r="AB4" s="491" t="s">
        <v>0</v>
      </c>
      <c r="AC4" s="491" t="s">
        <v>0</v>
      </c>
      <c r="AD4" s="491" t="s">
        <v>0</v>
      </c>
      <c r="AE4" s="491" t="s">
        <v>0</v>
      </c>
      <c r="AF4" s="491" t="s">
        <v>0</v>
      </c>
      <c r="AG4" s="491" t="s">
        <v>0</v>
      </c>
      <c r="AH4" s="490" t="s">
        <v>0</v>
      </c>
      <c r="AI4" s="490" t="s">
        <v>0</v>
      </c>
      <c r="AJ4" s="490" t="s">
        <v>0</v>
      </c>
      <c r="AK4" s="490"/>
      <c r="AL4" s="490" t="s">
        <v>0</v>
      </c>
      <c r="AM4" s="490" t="s">
        <v>0</v>
      </c>
      <c r="AN4" s="490" t="s">
        <v>0</v>
      </c>
      <c r="AO4" s="490" t="s">
        <v>0</v>
      </c>
      <c r="AP4" s="490" t="s">
        <v>0</v>
      </c>
      <c r="AQ4" s="490" t="s">
        <v>0</v>
      </c>
      <c r="AR4" s="490" t="s">
        <v>0</v>
      </c>
      <c r="AS4" s="490" t="s">
        <v>0</v>
      </c>
      <c r="AT4" s="490" t="s">
        <v>0</v>
      </c>
      <c r="AU4" s="830" t="s">
        <v>0</v>
      </c>
      <c r="AV4" s="830" t="s">
        <v>0</v>
      </c>
      <c r="AW4" s="830" t="s">
        <v>0</v>
      </c>
      <c r="AX4" s="490" t="s">
        <v>0</v>
      </c>
      <c r="AY4" s="490" t="s">
        <v>0</v>
      </c>
      <c r="AZ4" s="830" t="s">
        <v>0</v>
      </c>
      <c r="BA4" s="280" t="s">
        <v>0</v>
      </c>
    </row>
    <row r="5" spans="1:53" x14ac:dyDescent="0.25">
      <c r="B5" s="55"/>
      <c r="C5" s="12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30"/>
      <c r="Y5" s="56"/>
      <c r="Z5" s="56"/>
      <c r="AA5" s="56"/>
      <c r="AB5" s="530"/>
      <c r="AC5" s="530"/>
      <c r="AD5" s="530"/>
    </row>
    <row r="6" spans="1:53" s="208" customFormat="1" x14ac:dyDescent="0.25">
      <c r="A6"/>
      <c r="B6" s="687" t="s">
        <v>84</v>
      </c>
      <c r="C6" s="12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</row>
    <row r="7" spans="1:53" s="208" customFormat="1" x14ac:dyDescent="0.25">
      <c r="A7"/>
      <c r="B7" s="482" t="s">
        <v>85</v>
      </c>
      <c r="C7" s="483"/>
      <c r="D7" s="484">
        <v>2824.9014464496049</v>
      </c>
      <c r="E7" s="484">
        <v>88532</v>
      </c>
      <c r="F7" s="484">
        <v>73563.333320000034</v>
      </c>
      <c r="G7" s="484">
        <v>163648</v>
      </c>
      <c r="H7" s="484">
        <v>285570.91075999959</v>
      </c>
      <c r="I7" s="484">
        <v>93521</v>
      </c>
      <c r="J7" s="484">
        <v>26773</v>
      </c>
      <c r="K7" s="484">
        <v>161252</v>
      </c>
      <c r="L7" s="484">
        <v>238004</v>
      </c>
      <c r="M7" s="485">
        <v>10518</v>
      </c>
      <c r="N7" s="485">
        <v>-74613</v>
      </c>
      <c r="O7" s="485">
        <v>-229285</v>
      </c>
      <c r="P7" s="485">
        <v>-228876</v>
      </c>
      <c r="Q7" s="485">
        <v>-150924</v>
      </c>
      <c r="R7" s="485">
        <v>98</v>
      </c>
      <c r="S7" s="485">
        <v>30351</v>
      </c>
      <c r="T7" s="485">
        <v>74205</v>
      </c>
      <c r="U7" s="485">
        <v>116433</v>
      </c>
      <c r="V7" s="485">
        <v>116500</v>
      </c>
      <c r="W7" s="485">
        <v>49723</v>
      </c>
      <c r="X7" s="485">
        <v>112799</v>
      </c>
      <c r="Y7" s="485">
        <v>245191</v>
      </c>
      <c r="Z7" s="485">
        <v>243800</v>
      </c>
      <c r="AA7" s="485">
        <f>68.9*1000</f>
        <v>68900</v>
      </c>
      <c r="AB7" s="485">
        <v>68000</v>
      </c>
      <c r="AC7" s="485">
        <v>129000</v>
      </c>
      <c r="AD7" s="485">
        <v>73500</v>
      </c>
      <c r="AE7" s="485">
        <v>-138900</v>
      </c>
      <c r="AF7" s="485">
        <v>-231000</v>
      </c>
      <c r="AG7" s="485">
        <v>-208400</v>
      </c>
      <c r="AH7" s="485">
        <v>-266900</v>
      </c>
      <c r="AI7" s="485">
        <v>-85200</v>
      </c>
      <c r="AJ7" s="485">
        <v>-155000</v>
      </c>
      <c r="AK7" s="485">
        <v>-180600</v>
      </c>
      <c r="AL7" s="485">
        <v>-264400</v>
      </c>
      <c r="AM7" s="485">
        <v>-55500</v>
      </c>
      <c r="AN7" s="485">
        <v>-46900</v>
      </c>
      <c r="AO7" s="485">
        <v>1700</v>
      </c>
      <c r="AP7" s="485">
        <v>191800</v>
      </c>
      <c r="AQ7" s="485">
        <v>130600</v>
      </c>
      <c r="AR7" s="485">
        <v>139800</v>
      </c>
      <c r="AS7" s="485">
        <v>132800</v>
      </c>
      <c r="AT7" s="485">
        <v>119000</v>
      </c>
      <c r="AU7" s="485">
        <v>-142800</v>
      </c>
      <c r="AV7" s="485">
        <v>-555800</v>
      </c>
      <c r="AW7" s="485">
        <v>-928400</v>
      </c>
      <c r="AX7" s="485">
        <v>-2884500</v>
      </c>
      <c r="AY7" s="485">
        <v>-56700</v>
      </c>
      <c r="AZ7" s="485">
        <v>-15200</v>
      </c>
      <c r="BA7" s="485">
        <v>-3500</v>
      </c>
    </row>
    <row r="8" spans="1:53" s="208" customFormat="1" x14ac:dyDescent="0.25">
      <c r="A8"/>
      <c r="B8" s="482" t="s">
        <v>86</v>
      </c>
      <c r="C8" s="483"/>
      <c r="D8" s="486"/>
      <c r="E8" s="486"/>
      <c r="F8" s="486"/>
      <c r="G8" s="486"/>
      <c r="H8" s="486"/>
      <c r="I8" s="486"/>
      <c r="J8" s="486"/>
      <c r="K8" s="487"/>
      <c r="L8" s="487"/>
      <c r="M8" s="486"/>
      <c r="N8" s="486"/>
      <c r="O8" s="486"/>
      <c r="P8" s="486"/>
      <c r="Q8" s="486"/>
      <c r="R8" s="486"/>
      <c r="S8" s="486"/>
      <c r="T8" s="486"/>
      <c r="U8" s="486"/>
      <c r="V8" s="486"/>
      <c r="W8" s="486"/>
      <c r="X8" s="485"/>
      <c r="Y8" s="486"/>
      <c r="Z8" s="486"/>
      <c r="AA8" s="486"/>
      <c r="AB8" s="485"/>
      <c r="AC8" s="485">
        <v>0</v>
      </c>
      <c r="AD8" s="485"/>
      <c r="AE8" s="485"/>
      <c r="AF8" s="485"/>
      <c r="AG8" s="485"/>
      <c r="AH8" s="485"/>
      <c r="AI8" s="485"/>
      <c r="AJ8" s="485"/>
      <c r="AK8" s="485"/>
      <c r="AL8" s="485"/>
      <c r="AM8" s="485"/>
      <c r="AN8" s="485"/>
      <c r="AO8" s="485"/>
      <c r="AP8" s="485"/>
      <c r="AQ8" s="485"/>
      <c r="AR8" s="485"/>
      <c r="AS8" s="485"/>
      <c r="AT8" s="485"/>
      <c r="AU8" s="485"/>
      <c r="AV8" s="485"/>
      <c r="AW8" s="485"/>
      <c r="AX8" s="485"/>
      <c r="AY8" s="485"/>
      <c r="AZ8" s="485"/>
      <c r="BA8" s="485"/>
    </row>
    <row r="9" spans="1:53" s="208" customFormat="1" x14ac:dyDescent="0.25">
      <c r="A9"/>
      <c r="B9" s="488" t="s">
        <v>538</v>
      </c>
      <c r="C9" s="483" t="s">
        <v>539</v>
      </c>
      <c r="D9" s="486"/>
      <c r="E9" s="489">
        <f>E10+E11</f>
        <v>388845</v>
      </c>
      <c r="F9" s="489">
        <f t="shared" ref="F9:M9" si="0">F10+F11</f>
        <v>90819.97395</v>
      </c>
      <c r="G9" s="489">
        <f t="shared" si="0"/>
        <v>181540</v>
      </c>
      <c r="H9" s="489">
        <f t="shared" si="0"/>
        <v>272059.15781</v>
      </c>
      <c r="I9" s="489">
        <f t="shared" si="0"/>
        <v>382791</v>
      </c>
      <c r="J9" s="489">
        <f t="shared" si="0"/>
        <v>102396</v>
      </c>
      <c r="K9" s="489">
        <f t="shared" si="0"/>
        <v>198308</v>
      </c>
      <c r="L9" s="489">
        <f t="shared" si="0"/>
        <v>318619</v>
      </c>
      <c r="M9" s="489">
        <f t="shared" si="0"/>
        <v>648982</v>
      </c>
      <c r="N9" s="489">
        <f t="shared" ref="N9" si="1">N10+N11</f>
        <v>142359</v>
      </c>
      <c r="O9" s="489">
        <f t="shared" ref="O9" si="2">O10+O11</f>
        <v>324138</v>
      </c>
      <c r="P9" s="489">
        <f t="shared" ref="P9" si="3">P10+P11</f>
        <v>470290</v>
      </c>
      <c r="Q9" s="489">
        <f t="shared" ref="Q9" si="4">Q10+Q11</f>
        <v>621592</v>
      </c>
      <c r="R9" s="489">
        <f t="shared" ref="R9" si="5">R10+R11</f>
        <v>143841</v>
      </c>
      <c r="S9" s="489">
        <f t="shared" ref="S9" si="6">S10+S11</f>
        <v>287360</v>
      </c>
      <c r="T9" s="489">
        <f t="shared" ref="T9" si="7">T10+T11</f>
        <v>428972</v>
      </c>
      <c r="U9" s="489">
        <f t="shared" ref="U9" si="8">U10+U11</f>
        <v>546885</v>
      </c>
      <c r="V9" s="489">
        <v>546900</v>
      </c>
      <c r="W9" s="489">
        <f t="shared" ref="W9" si="9">W10+W11</f>
        <v>137015</v>
      </c>
      <c r="X9" s="489">
        <f t="shared" ref="X9" si="10">X10+X11</f>
        <v>288640</v>
      </c>
      <c r="Y9" s="489">
        <v>425902</v>
      </c>
      <c r="Z9" s="489">
        <v>629400</v>
      </c>
      <c r="AA9" s="489">
        <v>171600</v>
      </c>
      <c r="AB9" s="489">
        <v>348200</v>
      </c>
      <c r="AC9" s="489">
        <v>530300</v>
      </c>
      <c r="AD9" s="489">
        <v>716500</v>
      </c>
      <c r="AE9" s="489">
        <v>195600</v>
      </c>
      <c r="AF9" s="489">
        <v>388700</v>
      </c>
      <c r="AG9" s="489">
        <v>579000</v>
      </c>
      <c r="AH9" s="489">
        <v>766600</v>
      </c>
      <c r="AI9" s="489">
        <v>175400</v>
      </c>
      <c r="AJ9" s="489">
        <v>355100</v>
      </c>
      <c r="AK9" s="489">
        <v>530700</v>
      </c>
      <c r="AL9" s="489">
        <v>722000</v>
      </c>
      <c r="AM9" s="489">
        <v>183900</v>
      </c>
      <c r="AN9" s="489">
        <v>365400</v>
      </c>
      <c r="AO9" s="489">
        <v>550200</v>
      </c>
      <c r="AP9" s="489">
        <v>733000</v>
      </c>
      <c r="AQ9" s="489">
        <v>191400</v>
      </c>
      <c r="AR9" s="489">
        <v>389700</v>
      </c>
      <c r="AS9" s="489">
        <v>594400</v>
      </c>
      <c r="AT9" s="489">
        <v>791700</v>
      </c>
      <c r="AU9" s="489">
        <v>219200</v>
      </c>
      <c r="AV9" s="489">
        <v>700200</v>
      </c>
      <c r="AW9" s="489">
        <v>910800</v>
      </c>
      <c r="AX9" s="489">
        <v>2991100</v>
      </c>
      <c r="AY9" s="489">
        <v>95200</v>
      </c>
      <c r="AZ9" s="489">
        <v>85500</v>
      </c>
      <c r="BA9" s="489">
        <v>191100</v>
      </c>
    </row>
    <row r="10" spans="1:53" s="208" customFormat="1" ht="15" customHeight="1" outlineLevel="1" x14ac:dyDescent="0.25">
      <c r="A10"/>
      <c r="B10" s="481" t="s">
        <v>344</v>
      </c>
      <c r="C10" s="12"/>
      <c r="D10" s="210">
        <v>282186</v>
      </c>
      <c r="E10" s="210">
        <v>375445</v>
      </c>
      <c r="F10" s="210">
        <v>90819.97395</v>
      </c>
      <c r="G10" s="210">
        <v>181540</v>
      </c>
      <c r="H10" s="210">
        <v>272059.15781</v>
      </c>
      <c r="I10" s="210">
        <v>382416</v>
      </c>
      <c r="J10" s="210">
        <v>102396</v>
      </c>
      <c r="K10" s="210">
        <v>197965</v>
      </c>
      <c r="L10" s="210">
        <v>318276</v>
      </c>
      <c r="M10" s="210">
        <v>467611</v>
      </c>
      <c r="N10" s="210">
        <v>141891</v>
      </c>
      <c r="O10" s="210">
        <v>288309</v>
      </c>
      <c r="P10" s="210">
        <v>434875</v>
      </c>
      <c r="Q10" s="210">
        <v>596178</v>
      </c>
      <c r="R10" s="210">
        <v>143841</v>
      </c>
      <c r="S10" s="210">
        <v>287113</v>
      </c>
      <c r="T10" s="210">
        <v>428725</v>
      </c>
      <c r="U10" s="210">
        <v>574051</v>
      </c>
      <c r="V10" s="210"/>
      <c r="W10" s="210">
        <v>137015</v>
      </c>
      <c r="X10" s="210">
        <v>270560</v>
      </c>
      <c r="Y10" s="210"/>
      <c r="Z10" s="210"/>
      <c r="AA10" s="210"/>
      <c r="AB10" s="210"/>
      <c r="AC10" s="210">
        <v>0</v>
      </c>
      <c r="AD10" s="210"/>
      <c r="AE10" s="210"/>
      <c r="AF10" s="210"/>
      <c r="AG10" s="210"/>
      <c r="AS10" s="786"/>
      <c r="AT10" s="786"/>
      <c r="AU10" s="786"/>
      <c r="AV10" s="786"/>
      <c r="AW10" s="786"/>
      <c r="AX10" s="786"/>
      <c r="AY10" s="786"/>
      <c r="AZ10" s="786"/>
      <c r="BA10" s="786"/>
    </row>
    <row r="11" spans="1:53" s="208" customFormat="1" outlineLevel="1" x14ac:dyDescent="0.25">
      <c r="A11"/>
      <c r="B11" s="481" t="s">
        <v>87</v>
      </c>
      <c r="C11" s="12"/>
      <c r="D11" s="210">
        <v>-1885.5340649612242</v>
      </c>
      <c r="E11" s="210">
        <v>13400</v>
      </c>
      <c r="F11" s="210">
        <v>0</v>
      </c>
      <c r="G11" s="210">
        <v>0</v>
      </c>
      <c r="H11" s="210">
        <v>0</v>
      </c>
      <c r="I11" s="210">
        <v>375</v>
      </c>
      <c r="J11" s="210">
        <v>0</v>
      </c>
      <c r="K11" s="210">
        <v>343</v>
      </c>
      <c r="L11" s="210">
        <v>343</v>
      </c>
      <c r="M11" s="210">
        <v>181371</v>
      </c>
      <c r="N11" s="210">
        <v>468</v>
      </c>
      <c r="O11" s="210">
        <v>35829</v>
      </c>
      <c r="P11" s="210">
        <v>35415</v>
      </c>
      <c r="Q11" s="210">
        <v>25414</v>
      </c>
      <c r="R11" s="210">
        <v>0</v>
      </c>
      <c r="S11" s="210">
        <v>247</v>
      </c>
      <c r="T11" s="210">
        <v>247</v>
      </c>
      <c r="U11" s="210">
        <v>-27166</v>
      </c>
      <c r="V11" s="210"/>
      <c r="W11" s="210">
        <v>0</v>
      </c>
      <c r="X11" s="210">
        <v>18080</v>
      </c>
      <c r="Y11" s="210"/>
      <c r="Z11" s="210"/>
      <c r="AA11" s="210"/>
      <c r="AB11" s="210"/>
      <c r="AC11" s="210">
        <v>0</v>
      </c>
      <c r="AD11" s="210"/>
      <c r="AE11" s="210"/>
      <c r="AF11" s="210"/>
      <c r="AG11" s="210"/>
      <c r="AS11" s="786"/>
      <c r="AT11" s="786"/>
      <c r="AU11" s="786"/>
      <c r="AV11" s="786"/>
      <c r="AW11" s="786"/>
      <c r="AX11" s="786"/>
      <c r="AY11" s="786"/>
      <c r="AZ11" s="786"/>
      <c r="BA11" s="786"/>
    </row>
    <row r="12" spans="1:53" s="208" customFormat="1" ht="25.5" outlineLevel="1" collapsed="1" x14ac:dyDescent="0.25">
      <c r="A12"/>
      <c r="B12" s="123" t="s">
        <v>456</v>
      </c>
      <c r="C12" s="12"/>
      <c r="D12" s="210">
        <v>21203.942518295218</v>
      </c>
      <c r="E12" s="210">
        <v>10701</v>
      </c>
      <c r="F12" s="210">
        <v>4221.2824700000001</v>
      </c>
      <c r="G12" s="210">
        <v>5213</v>
      </c>
      <c r="H12" s="210">
        <v>6269.9407400000018</v>
      </c>
      <c r="I12" s="210">
        <v>-4062</v>
      </c>
      <c r="J12" s="210">
        <v>151</v>
      </c>
      <c r="K12" s="210">
        <v>726</v>
      </c>
      <c r="L12" s="210">
        <v>1038</v>
      </c>
      <c r="M12" s="210">
        <v>638</v>
      </c>
      <c r="N12" s="210">
        <v>-806</v>
      </c>
      <c r="O12" s="210">
        <v>-287</v>
      </c>
      <c r="P12" s="210">
        <v>-18</v>
      </c>
      <c r="Q12" s="210">
        <v>-1558</v>
      </c>
      <c r="R12" s="210">
        <v>-5215</v>
      </c>
      <c r="S12" s="210">
        <v>-5206</v>
      </c>
      <c r="T12" s="210">
        <v>-5285</v>
      </c>
      <c r="U12" s="210">
        <v>-4573</v>
      </c>
      <c r="V12" s="210"/>
      <c r="W12" s="210">
        <v>-733</v>
      </c>
      <c r="X12" s="210">
        <v>-1241</v>
      </c>
      <c r="Y12" s="210"/>
      <c r="Z12" s="210"/>
      <c r="AA12" s="210"/>
      <c r="AB12" s="210"/>
      <c r="AC12" s="210">
        <v>0</v>
      </c>
      <c r="AD12" s="210"/>
      <c r="AE12" s="210"/>
      <c r="AF12" s="210"/>
      <c r="AG12" s="210"/>
      <c r="AH12" s="640">
        <v>-8900</v>
      </c>
      <c r="AI12" s="640"/>
      <c r="AJ12" s="640">
        <v>-4100</v>
      </c>
      <c r="AK12" s="640">
        <v>-17700</v>
      </c>
      <c r="AL12" s="640">
        <v>-19200</v>
      </c>
      <c r="AM12" s="640"/>
      <c r="AN12" s="640">
        <v>-6300</v>
      </c>
      <c r="AO12" s="640">
        <v>-9000</v>
      </c>
      <c r="AP12" s="640">
        <v>-18800</v>
      </c>
      <c r="AQ12" s="640"/>
      <c r="AR12" s="640">
        <v>-1300</v>
      </c>
      <c r="AS12" s="786">
        <v>-2000</v>
      </c>
      <c r="AT12" s="788">
        <v>-15600</v>
      </c>
      <c r="AU12" s="788"/>
      <c r="AV12" s="788">
        <v>-7400</v>
      </c>
      <c r="AW12" s="788">
        <v>-10100</v>
      </c>
      <c r="AX12" s="788">
        <v>-10700</v>
      </c>
      <c r="AY12" s="788"/>
      <c r="AZ12" s="788">
        <v>-10700</v>
      </c>
      <c r="BA12" s="788">
        <v>-39200</v>
      </c>
    </row>
    <row r="13" spans="1:53" s="208" customFormat="1" outlineLevel="1" x14ac:dyDescent="0.25">
      <c r="A13"/>
      <c r="B13" s="123" t="s">
        <v>88</v>
      </c>
      <c r="C13" s="12"/>
      <c r="D13" s="210">
        <v>0</v>
      </c>
      <c r="E13" s="210">
        <v>-1646</v>
      </c>
      <c r="F13" s="210">
        <v>792.26619999999991</v>
      </c>
      <c r="G13" s="210">
        <v>-8</v>
      </c>
      <c r="H13" s="210">
        <v>3459.7598399999993</v>
      </c>
      <c r="I13" s="210" t="s">
        <v>18</v>
      </c>
      <c r="J13" s="210"/>
      <c r="K13" s="210" t="s">
        <v>18</v>
      </c>
      <c r="L13" s="210" t="s">
        <v>18</v>
      </c>
      <c r="M13" s="210">
        <v>2798</v>
      </c>
      <c r="N13" s="210">
        <v>0</v>
      </c>
      <c r="O13" s="210">
        <v>0</v>
      </c>
      <c r="P13" s="210" t="s">
        <v>18</v>
      </c>
      <c r="Q13" s="210">
        <v>-724</v>
      </c>
      <c r="R13" s="210">
        <v>0</v>
      </c>
      <c r="S13" s="210">
        <v>0</v>
      </c>
      <c r="T13" s="210">
        <v>0</v>
      </c>
      <c r="U13" s="210">
        <v>225</v>
      </c>
      <c r="V13" s="210"/>
      <c r="W13" s="210">
        <v>0</v>
      </c>
      <c r="X13" s="210">
        <v>-4313</v>
      </c>
      <c r="Y13" s="210"/>
      <c r="Z13" s="210"/>
      <c r="AA13" s="210"/>
      <c r="AB13" s="210"/>
      <c r="AC13" s="210">
        <v>0</v>
      </c>
      <c r="AD13" s="210"/>
      <c r="AE13" s="210"/>
      <c r="AF13" s="210"/>
      <c r="AG13" s="210"/>
      <c r="AN13" s="733"/>
      <c r="AS13" s="786"/>
      <c r="AT13" s="786"/>
      <c r="AU13" s="786"/>
      <c r="AV13" s="786"/>
      <c r="AW13" s="786"/>
      <c r="AX13" s="786"/>
      <c r="AY13" s="786"/>
      <c r="AZ13" s="786"/>
      <c r="BA13" s="786"/>
    </row>
    <row r="14" spans="1:53" s="208" customFormat="1" outlineLevel="1" x14ac:dyDescent="0.25">
      <c r="A14"/>
      <c r="B14" s="123" t="s">
        <v>260</v>
      </c>
      <c r="C14" s="12"/>
      <c r="D14" s="210">
        <v>9805.6225599999998</v>
      </c>
      <c r="E14" s="210">
        <v>3837</v>
      </c>
      <c r="F14" s="210">
        <v>1694.54766</v>
      </c>
      <c r="G14" s="210">
        <v>643</v>
      </c>
      <c r="H14" s="210">
        <v>1556.1443100000004</v>
      </c>
      <c r="I14" s="210">
        <v>6050</v>
      </c>
      <c r="J14" s="210">
        <v>1588</v>
      </c>
      <c r="K14" s="210">
        <v>-3136</v>
      </c>
      <c r="L14" s="210">
        <v>-2855</v>
      </c>
      <c r="M14" s="210">
        <v>-2794</v>
      </c>
      <c r="N14" s="210">
        <v>-2392</v>
      </c>
      <c r="O14" s="210">
        <v>2059</v>
      </c>
      <c r="P14" s="210">
        <v>-616</v>
      </c>
      <c r="Q14" s="210">
        <v>1473</v>
      </c>
      <c r="R14" s="210">
        <v>-2819</v>
      </c>
      <c r="S14" s="210">
        <v>-5297</v>
      </c>
      <c r="T14" s="210">
        <v>-2868</v>
      </c>
      <c r="U14" s="210">
        <v>-7904</v>
      </c>
      <c r="V14" s="210"/>
      <c r="W14" s="210">
        <v>-165</v>
      </c>
      <c r="X14" s="210">
        <v>2533</v>
      </c>
      <c r="Y14" s="210"/>
      <c r="Z14" s="210"/>
      <c r="AA14" s="210"/>
      <c r="AB14" s="210"/>
      <c r="AC14" s="210">
        <v>0</v>
      </c>
      <c r="AD14" s="210"/>
      <c r="AE14" s="210"/>
      <c r="AF14" s="210"/>
      <c r="AG14" s="210"/>
      <c r="AH14" s="640">
        <v>13900</v>
      </c>
      <c r="AI14" s="640"/>
      <c r="AJ14" s="640">
        <v>4700</v>
      </c>
      <c r="AK14" s="640">
        <v>5600</v>
      </c>
      <c r="AL14" s="640">
        <v>4800</v>
      </c>
      <c r="AM14" s="640"/>
      <c r="AN14" s="640">
        <v>3300</v>
      </c>
      <c r="AO14" s="640">
        <v>6100</v>
      </c>
      <c r="AP14" s="640">
        <v>7800</v>
      </c>
      <c r="AQ14" s="640"/>
      <c r="AR14" s="640"/>
      <c r="AS14" s="786">
        <v>1100</v>
      </c>
      <c r="AT14" s="786">
        <v>1900</v>
      </c>
      <c r="AU14" s="786"/>
      <c r="AV14" s="786"/>
      <c r="AW14" s="786"/>
      <c r="AX14" s="786"/>
      <c r="AY14" s="786"/>
      <c r="AZ14" s="786"/>
      <c r="BA14" s="786">
        <v>100</v>
      </c>
    </row>
    <row r="15" spans="1:53" s="208" customFormat="1" x14ac:dyDescent="0.25">
      <c r="A15"/>
      <c r="B15" s="488" t="s">
        <v>369</v>
      </c>
      <c r="C15" s="483"/>
      <c r="D15" s="489">
        <v>127.37608999999846</v>
      </c>
      <c r="E15" s="489">
        <v>4243</v>
      </c>
      <c r="F15" s="489">
        <v>845.05084999999997</v>
      </c>
      <c r="G15" s="489">
        <v>4280</v>
      </c>
      <c r="H15" s="489">
        <v>5704.4546899999996</v>
      </c>
      <c r="I15" s="489">
        <v>-7983</v>
      </c>
      <c r="J15" s="489">
        <v>2601</v>
      </c>
      <c r="K15" s="489">
        <v>8060</v>
      </c>
      <c r="L15" s="489">
        <v>17220</v>
      </c>
      <c r="M15" s="489">
        <v>24389</v>
      </c>
      <c r="N15" s="489">
        <v>7383</v>
      </c>
      <c r="O15" s="489">
        <v>15673</v>
      </c>
      <c r="P15" s="489">
        <v>22617</v>
      </c>
      <c r="Q15" s="489">
        <v>31945</v>
      </c>
      <c r="R15" s="489">
        <v>7445</v>
      </c>
      <c r="S15" s="489">
        <v>14537</v>
      </c>
      <c r="T15" s="489">
        <v>19416</v>
      </c>
      <c r="U15" s="489">
        <v>24758</v>
      </c>
      <c r="V15" s="489">
        <v>24800</v>
      </c>
      <c r="W15" s="489">
        <v>5711</v>
      </c>
      <c r="X15" s="489">
        <v>9689</v>
      </c>
      <c r="Y15" s="489">
        <v>12773</v>
      </c>
      <c r="Z15" s="489">
        <v>18300</v>
      </c>
      <c r="AA15" s="489">
        <v>13800</v>
      </c>
      <c r="AB15" s="489">
        <v>27900</v>
      </c>
      <c r="AC15" s="489">
        <v>39700</v>
      </c>
      <c r="AD15" s="489">
        <v>53700</v>
      </c>
      <c r="AE15" s="489">
        <v>15800</v>
      </c>
      <c r="AF15" s="489">
        <v>30000</v>
      </c>
      <c r="AG15" s="489">
        <v>42300</v>
      </c>
      <c r="AH15" s="489">
        <v>54400</v>
      </c>
      <c r="AI15" s="489">
        <v>12700</v>
      </c>
      <c r="AJ15" s="489">
        <v>24300</v>
      </c>
      <c r="AK15" s="489">
        <v>36200</v>
      </c>
      <c r="AL15" s="489">
        <v>50100</v>
      </c>
      <c r="AM15" s="489">
        <v>19400</v>
      </c>
      <c r="AN15" s="489">
        <v>45600</v>
      </c>
      <c r="AO15" s="489">
        <v>82600</v>
      </c>
      <c r="AP15" s="489">
        <v>122400</v>
      </c>
      <c r="AQ15" s="489">
        <v>31700</v>
      </c>
      <c r="AR15" s="489">
        <v>67800</v>
      </c>
      <c r="AS15" s="787">
        <v>105200</v>
      </c>
      <c r="AT15" s="787">
        <v>140700</v>
      </c>
      <c r="AU15" s="787">
        <v>40500</v>
      </c>
      <c r="AV15" s="787">
        <v>79500</v>
      </c>
      <c r="AW15" s="787">
        <v>115000</v>
      </c>
      <c r="AX15" s="787">
        <v>142300</v>
      </c>
      <c r="AY15" s="787">
        <v>27700</v>
      </c>
      <c r="AZ15" s="787">
        <v>52800</v>
      </c>
      <c r="BA15" s="787">
        <v>69200</v>
      </c>
    </row>
    <row r="16" spans="1:53" s="208" customFormat="1" hidden="1" outlineLevel="2" x14ac:dyDescent="0.25">
      <c r="A16"/>
      <c r="B16" s="123" t="s">
        <v>261</v>
      </c>
      <c r="C16" s="12"/>
      <c r="D16" s="210">
        <v>-629.59137999999996</v>
      </c>
      <c r="E16" s="210">
        <v>13438</v>
      </c>
      <c r="F16" s="210">
        <v>-9360.9318000000003</v>
      </c>
      <c r="G16" s="210">
        <v>435</v>
      </c>
      <c r="H16" s="210">
        <v>34.255499999999884</v>
      </c>
      <c r="I16" s="210">
        <v>-881</v>
      </c>
      <c r="J16" s="210">
        <v>1157</v>
      </c>
      <c r="K16" s="210">
        <v>-3482</v>
      </c>
      <c r="L16" s="210">
        <v>-3572</v>
      </c>
      <c r="M16" s="210">
        <v>-4416</v>
      </c>
      <c r="N16" s="210">
        <v>-1364</v>
      </c>
      <c r="O16" s="210">
        <v>-2002</v>
      </c>
      <c r="P16" s="210">
        <v>-2597</v>
      </c>
      <c r="Q16" s="210">
        <v>-3461</v>
      </c>
      <c r="R16" s="210">
        <v>-2019</v>
      </c>
      <c r="S16" s="210">
        <v>-1183</v>
      </c>
      <c r="T16" s="210">
        <v>-1430</v>
      </c>
      <c r="U16" s="210">
        <v>-806</v>
      </c>
      <c r="V16" s="210"/>
      <c r="W16" s="210">
        <v>3071</v>
      </c>
      <c r="X16" s="210">
        <v>2057</v>
      </c>
      <c r="Y16" s="210"/>
      <c r="Z16" s="210"/>
      <c r="AA16" s="210"/>
      <c r="AB16" s="210"/>
      <c r="AC16" s="210">
        <v>0</v>
      </c>
      <c r="AD16" s="210"/>
      <c r="AE16" s="210"/>
      <c r="AF16" s="210"/>
      <c r="AG16" s="210"/>
      <c r="AJ16" s="208">
        <v>0.6</v>
      </c>
      <c r="AM16" s="208">
        <v>0</v>
      </c>
      <c r="AR16" s="208">
        <v>-300</v>
      </c>
      <c r="AS16" s="787"/>
      <c r="AT16" s="787"/>
      <c r="AU16" s="787">
        <v>0.3</v>
      </c>
      <c r="AV16" s="787">
        <v>0.3</v>
      </c>
      <c r="AW16" s="787"/>
      <c r="AX16" s="787"/>
      <c r="AY16" s="787">
        <v>0.3</v>
      </c>
      <c r="AZ16" s="787">
        <v>0.3</v>
      </c>
      <c r="BA16" s="787">
        <v>0.3</v>
      </c>
    </row>
    <row r="17" spans="1:53" s="208" customFormat="1" hidden="1" outlineLevel="2" x14ac:dyDescent="0.25">
      <c r="A17"/>
      <c r="B17" s="123" t="s">
        <v>262</v>
      </c>
      <c r="C17" s="12"/>
      <c r="D17" s="210">
        <v>0</v>
      </c>
      <c r="E17" s="210">
        <v>-1661</v>
      </c>
      <c r="F17" s="210">
        <v>0</v>
      </c>
      <c r="G17" s="210">
        <v>0</v>
      </c>
      <c r="H17" s="210">
        <v>0</v>
      </c>
      <c r="I17" s="210" t="s">
        <v>18</v>
      </c>
      <c r="J17" s="210">
        <v>-1865</v>
      </c>
      <c r="K17" s="210">
        <v>-1865</v>
      </c>
      <c r="L17" s="210">
        <v>-1865</v>
      </c>
      <c r="M17" s="210">
        <v>-1865</v>
      </c>
      <c r="N17" s="210">
        <v>0</v>
      </c>
      <c r="O17" s="210">
        <v>0</v>
      </c>
      <c r="P17" s="210" t="s">
        <v>18</v>
      </c>
      <c r="Q17" s="210">
        <v>0</v>
      </c>
      <c r="R17" s="210"/>
      <c r="S17" s="210">
        <v>0</v>
      </c>
      <c r="T17" s="210">
        <v>0</v>
      </c>
      <c r="U17" s="210">
        <v>0</v>
      </c>
      <c r="V17" s="210"/>
      <c r="W17" s="210">
        <v>0</v>
      </c>
      <c r="X17" s="210">
        <v>0</v>
      </c>
      <c r="Y17" s="210"/>
      <c r="Z17" s="210"/>
      <c r="AA17" s="210"/>
      <c r="AB17" s="210"/>
      <c r="AC17" s="210">
        <v>0</v>
      </c>
      <c r="AD17" s="210"/>
      <c r="AE17" s="210"/>
      <c r="AF17" s="210"/>
      <c r="AG17" s="210"/>
      <c r="AJ17" s="208">
        <v>-3.7</v>
      </c>
      <c r="AM17" s="208">
        <v>0</v>
      </c>
      <c r="AR17" s="208">
        <v>195700</v>
      </c>
      <c r="AS17" s="489"/>
      <c r="AT17" s="489"/>
      <c r="AU17" s="489">
        <v>-3.5</v>
      </c>
      <c r="AV17" s="489">
        <v>-3.5</v>
      </c>
      <c r="AW17" s="489"/>
      <c r="AX17" s="489"/>
      <c r="AY17" s="489">
        <v>-3.5</v>
      </c>
      <c r="AZ17" s="489">
        <v>-3.5</v>
      </c>
      <c r="BA17" s="489">
        <v>-3.5</v>
      </c>
    </row>
    <row r="18" spans="1:53" s="208" customFormat="1" hidden="1" outlineLevel="2" x14ac:dyDescent="0.25">
      <c r="A18"/>
      <c r="B18" s="123" t="s">
        <v>187</v>
      </c>
      <c r="C18" s="12"/>
      <c r="D18" s="210">
        <v>0</v>
      </c>
      <c r="E18" s="210">
        <v>0</v>
      </c>
      <c r="F18" s="210">
        <v>0</v>
      </c>
      <c r="G18" s="210">
        <v>0</v>
      </c>
      <c r="H18" s="210">
        <v>0</v>
      </c>
      <c r="I18" s="210" t="s">
        <v>18</v>
      </c>
      <c r="J18" s="210"/>
      <c r="K18" s="210">
        <v>-137779</v>
      </c>
      <c r="L18" s="210">
        <v>-137779</v>
      </c>
      <c r="M18" s="210">
        <v>-137779</v>
      </c>
      <c r="N18" s="210">
        <v>0</v>
      </c>
      <c r="O18" s="210">
        <v>0</v>
      </c>
      <c r="P18" s="210"/>
      <c r="Q18" s="210">
        <v>0</v>
      </c>
      <c r="R18" s="210"/>
      <c r="S18" s="210">
        <v>0</v>
      </c>
      <c r="T18" s="210">
        <v>0</v>
      </c>
      <c r="U18" s="210">
        <v>0</v>
      </c>
      <c r="V18" s="210"/>
      <c r="W18" s="210">
        <v>0</v>
      </c>
      <c r="X18" s="210">
        <v>0</v>
      </c>
      <c r="Y18" s="210"/>
      <c r="Z18" s="210"/>
      <c r="AA18" s="210"/>
      <c r="AB18" s="210"/>
      <c r="AC18" s="210">
        <v>0</v>
      </c>
      <c r="AD18" s="210"/>
      <c r="AE18" s="210"/>
      <c r="AF18" s="210"/>
      <c r="AG18" s="210"/>
      <c r="AM18" s="208">
        <v>0</v>
      </c>
      <c r="AS18" s="787"/>
      <c r="AT18" s="787"/>
      <c r="AU18" s="787"/>
      <c r="AV18" s="787"/>
      <c r="AW18" s="787"/>
      <c r="AX18" s="787"/>
      <c r="AY18" s="787"/>
      <c r="AZ18" s="787"/>
      <c r="BA18" s="787"/>
    </row>
    <row r="19" spans="1:53" s="208" customFormat="1" hidden="1" outlineLevel="2" x14ac:dyDescent="0.25">
      <c r="A19"/>
      <c r="B19" s="123" t="s">
        <v>89</v>
      </c>
      <c r="C19" s="12"/>
      <c r="D19" s="210">
        <v>107353.85065999998</v>
      </c>
      <c r="E19" s="210">
        <v>116065</v>
      </c>
      <c r="F19" s="210">
        <v>170.79259999999999</v>
      </c>
      <c r="G19" s="210">
        <v>-1287</v>
      </c>
      <c r="H19" s="210">
        <v>-2352.3947400000002</v>
      </c>
      <c r="I19" s="210">
        <v>-41235</v>
      </c>
      <c r="J19" s="210">
        <v>2549</v>
      </c>
      <c r="K19" s="210">
        <v>64705</v>
      </c>
      <c r="L19" s="210">
        <v>64540</v>
      </c>
      <c r="M19" s="210">
        <v>59453</v>
      </c>
      <c r="N19" s="210">
        <v>736</v>
      </c>
      <c r="O19" s="210">
        <v>2405</v>
      </c>
      <c r="P19" s="210">
        <v>5247</v>
      </c>
      <c r="Q19" s="210">
        <v>24069</v>
      </c>
      <c r="R19" s="210">
        <v>9589</v>
      </c>
      <c r="S19" s="210">
        <v>-14055</v>
      </c>
      <c r="T19" s="210">
        <v>-19297</v>
      </c>
      <c r="U19" s="210">
        <v>-22858</v>
      </c>
      <c r="V19" s="210"/>
      <c r="W19" s="210">
        <v>-2681</v>
      </c>
      <c r="X19" s="210">
        <v>-16532</v>
      </c>
      <c r="Y19" s="210"/>
      <c r="Z19" s="210"/>
      <c r="AA19" s="210"/>
      <c r="AB19" s="210"/>
      <c r="AC19" s="210">
        <v>0</v>
      </c>
      <c r="AD19" s="210"/>
      <c r="AE19" s="210"/>
      <c r="AF19" s="210"/>
      <c r="AG19" s="210"/>
      <c r="AM19" s="208">
        <v>0</v>
      </c>
      <c r="AS19" s="787"/>
      <c r="AT19" s="787"/>
      <c r="AU19" s="787"/>
      <c r="AV19" s="787"/>
      <c r="AW19" s="787"/>
      <c r="AX19" s="787"/>
      <c r="AY19" s="787"/>
      <c r="AZ19" s="787"/>
      <c r="BA19" s="787"/>
    </row>
    <row r="20" spans="1:53" s="208" customFormat="1" collapsed="1" x14ac:dyDescent="0.25">
      <c r="A20"/>
      <c r="B20" s="488" t="s">
        <v>94</v>
      </c>
      <c r="C20" s="483"/>
      <c r="D20" s="489">
        <v>3748.4189399999991</v>
      </c>
      <c r="E20" s="489">
        <v>3734</v>
      </c>
      <c r="F20" s="489">
        <v>1417.2503999999997</v>
      </c>
      <c r="G20" s="489">
        <v>2114</v>
      </c>
      <c r="H20" s="489">
        <v>2589.9962400000004</v>
      </c>
      <c r="I20" s="489">
        <v>14488</v>
      </c>
      <c r="J20" s="489">
        <v>957</v>
      </c>
      <c r="K20" s="489">
        <v>1260</v>
      </c>
      <c r="L20" s="489">
        <v>372</v>
      </c>
      <c r="M20" s="489">
        <v>-210</v>
      </c>
      <c r="N20" s="489">
        <v>-161</v>
      </c>
      <c r="O20" s="489">
        <v>-1265</v>
      </c>
      <c r="P20" s="489">
        <v>-809</v>
      </c>
      <c r="Q20" s="489">
        <v>-523</v>
      </c>
      <c r="R20" s="489">
        <v>491</v>
      </c>
      <c r="S20" s="489">
        <v>297</v>
      </c>
      <c r="T20" s="489">
        <v>1426</v>
      </c>
      <c r="U20" s="489">
        <v>3106</v>
      </c>
      <c r="V20" s="489">
        <v>3100</v>
      </c>
      <c r="W20" s="489">
        <v>1127</v>
      </c>
      <c r="X20" s="489">
        <v>2496</v>
      </c>
      <c r="Y20" s="489">
        <v>3987</v>
      </c>
      <c r="Z20" s="489">
        <v>4300</v>
      </c>
      <c r="AA20" s="489">
        <v>200</v>
      </c>
      <c r="AB20" s="489">
        <v>800</v>
      </c>
      <c r="AC20" s="489">
        <v>1200</v>
      </c>
      <c r="AD20" s="489">
        <v>1700</v>
      </c>
      <c r="AE20" s="489">
        <v>1300</v>
      </c>
      <c r="AF20" s="489">
        <v>1500</v>
      </c>
      <c r="AG20" s="489">
        <v>1900</v>
      </c>
      <c r="AH20" s="489">
        <v>2000</v>
      </c>
      <c r="AI20" s="489">
        <v>300</v>
      </c>
      <c r="AJ20" s="489">
        <v>600</v>
      </c>
      <c r="AK20" s="489">
        <v>400</v>
      </c>
      <c r="AL20" s="489">
        <v>700</v>
      </c>
      <c r="AM20" s="489">
        <v>400</v>
      </c>
      <c r="AN20" s="489">
        <v>100</v>
      </c>
      <c r="AO20" s="489">
        <v>300</v>
      </c>
      <c r="AP20" s="489">
        <v>300</v>
      </c>
      <c r="AQ20" s="489">
        <v>-100</v>
      </c>
      <c r="AR20" s="489">
        <v>-300</v>
      </c>
      <c r="AS20" s="787">
        <v>100</v>
      </c>
      <c r="AT20" s="787">
        <v>700</v>
      </c>
      <c r="AU20" s="787">
        <v>300</v>
      </c>
      <c r="AV20" s="787">
        <v>500</v>
      </c>
      <c r="AW20" s="787">
        <v>2000</v>
      </c>
      <c r="AX20" s="787">
        <v>2000</v>
      </c>
      <c r="AY20" s="787">
        <v>200</v>
      </c>
      <c r="AZ20" s="787">
        <v>300</v>
      </c>
      <c r="BA20" s="787">
        <v>900</v>
      </c>
    </row>
    <row r="21" spans="1:53" s="208" customFormat="1" x14ac:dyDescent="0.25">
      <c r="A21"/>
      <c r="B21" s="488" t="s">
        <v>676</v>
      </c>
      <c r="C21" s="483"/>
      <c r="D21" s="489">
        <v>-4783.4146035332978</v>
      </c>
      <c r="E21" s="489">
        <v>-7463</v>
      </c>
      <c r="F21" s="489">
        <v>-394.95992999999999</v>
      </c>
      <c r="G21" s="489">
        <v>-3329</v>
      </c>
      <c r="H21" s="489">
        <v>-5755.8152699999991</v>
      </c>
      <c r="I21" s="489">
        <v>-9948</v>
      </c>
      <c r="J21" s="489">
        <v>-1040</v>
      </c>
      <c r="K21" s="489">
        <v>-8235</v>
      </c>
      <c r="L21" s="489">
        <v>-9245</v>
      </c>
      <c r="M21" s="489">
        <v>-10369</v>
      </c>
      <c r="N21" s="489">
        <v>-3663</v>
      </c>
      <c r="O21" s="489">
        <v>-6601</v>
      </c>
      <c r="P21" s="489">
        <v>-5337</v>
      </c>
      <c r="Q21" s="489">
        <v>-6633</v>
      </c>
      <c r="R21" s="489">
        <v>-2410</v>
      </c>
      <c r="S21" s="489">
        <v>-15866</v>
      </c>
      <c r="T21" s="489">
        <v>-36330</v>
      </c>
      <c r="U21" s="489">
        <v>-55322</v>
      </c>
      <c r="V21" s="489">
        <v>-55300</v>
      </c>
      <c r="W21" s="489">
        <v>-23113</v>
      </c>
      <c r="X21" s="489">
        <v>-33605</v>
      </c>
      <c r="Y21" s="489">
        <v>-57077</v>
      </c>
      <c r="Z21" s="489">
        <v>-75800</v>
      </c>
      <c r="AA21" s="489">
        <v>-11300</v>
      </c>
      <c r="AB21" s="489">
        <v>-23600</v>
      </c>
      <c r="AC21" s="489">
        <v>-38100</v>
      </c>
      <c r="AD21" s="489">
        <v>-53100</v>
      </c>
      <c r="AE21" s="489">
        <v>-5500</v>
      </c>
      <c r="AF21" s="489">
        <v>47000</v>
      </c>
      <c r="AG21" s="489">
        <v>45400</v>
      </c>
      <c r="AH21" s="489">
        <v>42900</v>
      </c>
      <c r="AI21" s="489">
        <v>-1400</v>
      </c>
      <c r="AJ21" s="489">
        <v>-3700</v>
      </c>
      <c r="AK21" s="489">
        <v>-7900</v>
      </c>
      <c r="AL21" s="489">
        <v>-11300</v>
      </c>
      <c r="AM21" s="489">
        <v>-3400</v>
      </c>
      <c r="AN21" s="489">
        <v>-5600</v>
      </c>
      <c r="AO21" s="489">
        <v>-8300</v>
      </c>
      <c r="AP21" s="489">
        <v>-14000</v>
      </c>
      <c r="AQ21" s="489">
        <v>-23800</v>
      </c>
      <c r="AR21" s="489">
        <v>-37100</v>
      </c>
      <c r="AS21" s="787">
        <v>-26800</v>
      </c>
      <c r="AT21" s="789">
        <v>-30000</v>
      </c>
      <c r="AU21" s="789">
        <v>-3500</v>
      </c>
      <c r="AV21" s="789">
        <v>-21500</v>
      </c>
      <c r="AW21" s="789">
        <v>-20600</v>
      </c>
      <c r="AX21" s="789">
        <v>-23100</v>
      </c>
      <c r="AY21" s="789">
        <v>-3600</v>
      </c>
      <c r="AZ21" s="789">
        <v>-400</v>
      </c>
      <c r="BA21" s="789">
        <v>-8500</v>
      </c>
    </row>
    <row r="22" spans="1:53" x14ac:dyDescent="0.25"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533"/>
      <c r="Y22" s="263"/>
      <c r="Z22" s="263"/>
      <c r="AA22" s="263"/>
      <c r="AB22" s="533"/>
      <c r="AC22" s="533">
        <v>0</v>
      </c>
      <c r="AD22" s="533"/>
      <c r="AE22" s="533"/>
      <c r="AF22" s="533"/>
      <c r="AG22" s="533"/>
      <c r="AS22" s="533"/>
      <c r="AT22" s="533"/>
      <c r="AU22" s="533"/>
      <c r="AV22" s="533"/>
      <c r="AW22" s="533"/>
      <c r="AX22" s="533"/>
      <c r="AY22" s="533"/>
      <c r="AZ22" s="533"/>
      <c r="BA22" s="533"/>
    </row>
    <row r="23" spans="1:53" s="208" customFormat="1" x14ac:dyDescent="0.25">
      <c r="A23"/>
      <c r="B23" s="482" t="s">
        <v>90</v>
      </c>
      <c r="C23" s="483"/>
      <c r="D23" s="489"/>
      <c r="E23" s="489">
        <f t="shared" ref="E23:T23" si="11">SUM(E24:E29)</f>
        <v>81579</v>
      </c>
      <c r="F23" s="489">
        <f t="shared" si="11"/>
        <v>-123322.73795000036</v>
      </c>
      <c r="G23" s="489">
        <f t="shared" si="11"/>
        <v>-218059</v>
      </c>
      <c r="H23" s="489">
        <f t="shared" si="11"/>
        <v>-210034.52604000061</v>
      </c>
      <c r="I23" s="489">
        <f t="shared" si="11"/>
        <v>127191</v>
      </c>
      <c r="J23" s="489">
        <f t="shared" si="11"/>
        <v>-292181</v>
      </c>
      <c r="K23" s="489">
        <f t="shared" si="11"/>
        <v>-280969</v>
      </c>
      <c r="L23" s="489">
        <f t="shared" si="11"/>
        <v>-401008</v>
      </c>
      <c r="M23" s="489">
        <f t="shared" si="11"/>
        <v>-201843</v>
      </c>
      <c r="N23" s="489">
        <f t="shared" si="11"/>
        <v>-179915</v>
      </c>
      <c r="O23" s="489">
        <f t="shared" si="11"/>
        <v>-85669</v>
      </c>
      <c r="P23" s="489">
        <f t="shared" si="11"/>
        <v>-127690</v>
      </c>
      <c r="Q23" s="489">
        <f t="shared" si="11"/>
        <v>-135207</v>
      </c>
      <c r="R23" s="489">
        <f t="shared" si="11"/>
        <v>-56363</v>
      </c>
      <c r="S23" s="489">
        <f t="shared" si="11"/>
        <v>-42227</v>
      </c>
      <c r="T23" s="489">
        <f t="shared" si="11"/>
        <v>-585</v>
      </c>
      <c r="U23" s="489">
        <f>SUM(U24:U29)</f>
        <v>795</v>
      </c>
      <c r="V23" s="489">
        <v>1600</v>
      </c>
      <c r="W23" s="489">
        <f t="shared" ref="W23:X23" si="12">SUM(W24:W29)</f>
        <v>28391</v>
      </c>
      <c r="X23" s="489">
        <f t="shared" si="12"/>
        <v>30307</v>
      </c>
      <c r="Y23" s="489">
        <v>-10723</v>
      </c>
      <c r="Z23" s="489">
        <v>78400</v>
      </c>
      <c r="AA23" s="489">
        <v>-77600</v>
      </c>
      <c r="AB23" s="489">
        <v>-49600</v>
      </c>
      <c r="AC23" s="489">
        <v>-76900</v>
      </c>
      <c r="AD23" s="489">
        <v>70800</v>
      </c>
      <c r="AE23" s="489">
        <v>35100</v>
      </c>
      <c r="AF23" s="489">
        <v>36400</v>
      </c>
      <c r="AG23" s="489">
        <v>-21200</v>
      </c>
      <c r="AH23" s="489">
        <v>12400</v>
      </c>
      <c r="AI23" s="489">
        <v>-43900</v>
      </c>
      <c r="AJ23" s="489">
        <v>-60300</v>
      </c>
      <c r="AK23" s="489">
        <v>-86800</v>
      </c>
      <c r="AL23" s="489">
        <v>125100</v>
      </c>
      <c r="AM23" s="489">
        <v>-108700</v>
      </c>
      <c r="AN23" s="489">
        <v>-79700</v>
      </c>
      <c r="AO23" s="489">
        <v>-94500</v>
      </c>
      <c r="AP23" s="489">
        <v>-17100</v>
      </c>
      <c r="AQ23" s="489">
        <v>-32200</v>
      </c>
      <c r="AR23" s="489">
        <v>195700</v>
      </c>
      <c r="AS23" s="489">
        <v>344400</v>
      </c>
      <c r="AT23" s="489">
        <v>313000</v>
      </c>
      <c r="AU23" s="489">
        <v>133600</v>
      </c>
      <c r="AV23" s="489">
        <v>345000</v>
      </c>
      <c r="AW23" s="489">
        <v>884200</v>
      </c>
      <c r="AX23" s="489">
        <v>837300</v>
      </c>
      <c r="AY23" s="489">
        <v>28400</v>
      </c>
      <c r="AZ23" s="489">
        <v>66700</v>
      </c>
      <c r="BA23" s="489">
        <v>82000</v>
      </c>
    </row>
    <row r="24" spans="1:53" s="208" customFormat="1" ht="25.5" outlineLevel="1" x14ac:dyDescent="0.25">
      <c r="A24"/>
      <c r="B24" s="123" t="s">
        <v>91</v>
      </c>
      <c r="C24" s="12"/>
      <c r="D24" s="210">
        <v>-27493.340270000012</v>
      </c>
      <c r="E24" s="210">
        <v>11733</v>
      </c>
      <c r="F24" s="210">
        <v>22312.839479999628</v>
      </c>
      <c r="G24" s="210">
        <v>34624</v>
      </c>
      <c r="H24" s="210">
        <v>19161.898619999509</v>
      </c>
      <c r="I24" s="210">
        <v>76611</v>
      </c>
      <c r="J24" s="210">
        <v>-19261</v>
      </c>
      <c r="K24" s="210">
        <v>-25140</v>
      </c>
      <c r="L24" s="210">
        <v>-50697</v>
      </c>
      <c r="M24" s="210">
        <v>27908</v>
      </c>
      <c r="N24" s="210">
        <v>-49805</v>
      </c>
      <c r="O24" s="210">
        <v>34862</v>
      </c>
      <c r="P24" s="210">
        <v>13450</v>
      </c>
      <c r="Q24" s="210">
        <v>14214</v>
      </c>
      <c r="R24" s="210">
        <v>12639</v>
      </c>
      <c r="S24" s="210">
        <v>-19735</v>
      </c>
      <c r="T24" s="210">
        <v>-55014</v>
      </c>
      <c r="U24" s="210">
        <v>-94779</v>
      </c>
      <c r="V24" s="210"/>
      <c r="W24" s="210">
        <v>15397</v>
      </c>
      <c r="X24" s="210">
        <v>-25813</v>
      </c>
      <c r="Y24" s="210"/>
      <c r="Z24" s="210"/>
      <c r="AA24" s="210"/>
      <c r="AB24" s="210"/>
      <c r="AC24" s="210">
        <v>0</v>
      </c>
      <c r="AD24" s="210"/>
      <c r="AE24" s="210"/>
      <c r="AF24" s="210"/>
      <c r="AG24" s="210"/>
      <c r="AJ24" s="208">
        <v>29.1</v>
      </c>
      <c r="AS24" s="786"/>
      <c r="AT24" s="786"/>
      <c r="AU24" s="786"/>
      <c r="AV24" s="786"/>
      <c r="AW24" s="786"/>
      <c r="AX24" s="786"/>
      <c r="AY24" s="786"/>
      <c r="AZ24" s="786"/>
      <c r="BA24" s="786"/>
    </row>
    <row r="25" spans="1:53" s="208" customFormat="1" ht="24.6" customHeight="1" outlineLevel="1" x14ac:dyDescent="0.25">
      <c r="A25"/>
      <c r="B25" s="123" t="s">
        <v>92</v>
      </c>
      <c r="C25" s="12"/>
      <c r="D25" s="210">
        <v>4533.4921499999909</v>
      </c>
      <c r="E25" s="210">
        <v>6114</v>
      </c>
      <c r="F25" s="210">
        <v>-3010.11375</v>
      </c>
      <c r="G25" s="210">
        <v>1702</v>
      </c>
      <c r="H25" s="210">
        <v>130.39929999998211</v>
      </c>
      <c r="I25" s="210">
        <v>-26241</v>
      </c>
      <c r="J25" s="210">
        <v>8323</v>
      </c>
      <c r="K25" s="210">
        <v>8054</v>
      </c>
      <c r="L25" s="210">
        <v>17526</v>
      </c>
      <c r="M25" s="210">
        <v>21391</v>
      </c>
      <c r="N25" s="210">
        <v>-1806</v>
      </c>
      <c r="O25" s="210">
        <v>8694</v>
      </c>
      <c r="P25" s="210">
        <v>5333</v>
      </c>
      <c r="Q25" s="210">
        <v>10119</v>
      </c>
      <c r="R25" s="210">
        <v>6269</v>
      </c>
      <c r="S25" s="210">
        <v>2247</v>
      </c>
      <c r="T25" s="210">
        <v>-681</v>
      </c>
      <c r="U25" s="210">
        <v>3080</v>
      </c>
      <c r="V25" s="210"/>
      <c r="W25" s="210">
        <v>3902</v>
      </c>
      <c r="X25" s="210">
        <v>-3141</v>
      </c>
      <c r="Y25" s="210"/>
      <c r="Z25" s="210"/>
      <c r="AA25" s="210"/>
      <c r="AB25" s="210"/>
      <c r="AC25" s="210">
        <v>0</v>
      </c>
      <c r="AD25" s="210"/>
      <c r="AE25" s="210"/>
      <c r="AF25" s="210"/>
      <c r="AG25" s="210"/>
      <c r="AS25" s="786"/>
      <c r="AT25" s="786"/>
      <c r="AU25" s="786"/>
      <c r="AV25" s="786"/>
      <c r="AW25" s="786"/>
      <c r="AX25" s="786"/>
      <c r="AY25" s="786"/>
      <c r="AZ25" s="786"/>
      <c r="BA25" s="786"/>
    </row>
    <row r="26" spans="1:53" s="208" customFormat="1" outlineLevel="1" x14ac:dyDescent="0.25">
      <c r="A26"/>
      <c r="B26" s="123" t="s">
        <v>93</v>
      </c>
      <c r="C26" s="12"/>
      <c r="D26" s="210">
        <v>-7356.2045200000011</v>
      </c>
      <c r="E26" s="210">
        <v>-6245</v>
      </c>
      <c r="F26" s="210">
        <v>-45997.346799999999</v>
      </c>
      <c r="G26" s="210">
        <v>-35828</v>
      </c>
      <c r="H26" s="210">
        <v>-812.49594000000809</v>
      </c>
      <c r="I26" s="210">
        <v>-5591</v>
      </c>
      <c r="J26" s="210">
        <v>-36250</v>
      </c>
      <c r="K26" s="210">
        <v>-28492</v>
      </c>
      <c r="L26" s="210">
        <v>-8680</v>
      </c>
      <c r="M26" s="210">
        <v>18200</v>
      </c>
      <c r="N26" s="210">
        <v>-36331</v>
      </c>
      <c r="O26" s="210">
        <v>-22745</v>
      </c>
      <c r="P26" s="210">
        <v>-12309</v>
      </c>
      <c r="Q26" s="210">
        <v>-10337</v>
      </c>
      <c r="R26" s="210">
        <v>-33212</v>
      </c>
      <c r="S26" s="210">
        <v>-29434</v>
      </c>
      <c r="T26" s="210">
        <v>-2760</v>
      </c>
      <c r="U26" s="210">
        <v>-18991</v>
      </c>
      <c r="V26" s="210"/>
      <c r="W26" s="210">
        <v>-12183</v>
      </c>
      <c r="X26" s="210">
        <v>-16725</v>
      </c>
      <c r="Y26" s="210"/>
      <c r="Z26" s="210"/>
      <c r="AA26" s="210"/>
      <c r="AB26" s="210"/>
      <c r="AC26" s="210">
        <v>0</v>
      </c>
      <c r="AD26" s="210"/>
      <c r="AE26" s="210"/>
      <c r="AF26" s="210"/>
      <c r="AG26" s="210"/>
      <c r="AS26" s="786"/>
      <c r="AT26" s="786"/>
      <c r="AU26" s="786"/>
      <c r="AV26" s="786"/>
      <c r="AW26" s="786"/>
      <c r="AX26" s="786"/>
      <c r="AY26" s="786"/>
      <c r="AZ26" s="786"/>
      <c r="BA26" s="786"/>
    </row>
    <row r="27" spans="1:53" s="208" customFormat="1" ht="25.5" outlineLevel="1" x14ac:dyDescent="0.25">
      <c r="A27"/>
      <c r="B27" s="123" t="s">
        <v>152</v>
      </c>
      <c r="C27" s="12"/>
      <c r="D27" s="210">
        <v>10149.091839999779</v>
      </c>
      <c r="E27" s="210">
        <v>-4797</v>
      </c>
      <c r="F27" s="210">
        <v>-8884.1665299999804</v>
      </c>
      <c r="G27" s="210">
        <v>-120214</v>
      </c>
      <c r="H27" s="210">
        <v>-108289.81200000011</v>
      </c>
      <c r="I27" s="210">
        <v>-126401</v>
      </c>
      <c r="J27" s="210">
        <v>-6153</v>
      </c>
      <c r="K27" s="210">
        <v>126223</v>
      </c>
      <c r="L27" s="210">
        <v>24932</v>
      </c>
      <c r="M27" s="210">
        <v>65470</v>
      </c>
      <c r="N27" s="210">
        <v>-106092</v>
      </c>
      <c r="O27" s="210">
        <v>-127811</v>
      </c>
      <c r="P27" s="210">
        <v>-129761</v>
      </c>
      <c r="Q27" s="210">
        <v>-37213</v>
      </c>
      <c r="R27" s="210">
        <v>-46403</v>
      </c>
      <c r="S27" s="210">
        <v>-47614</v>
      </c>
      <c r="T27" s="210">
        <v>-8156</v>
      </c>
      <c r="U27" s="210">
        <v>48606</v>
      </c>
      <c r="V27" s="210"/>
      <c r="W27" s="210">
        <v>4341</v>
      </c>
      <c r="X27" s="210">
        <v>30696</v>
      </c>
      <c r="Y27" s="210"/>
      <c r="Z27" s="210"/>
      <c r="AA27" s="210"/>
      <c r="AB27" s="210"/>
      <c r="AC27" s="210">
        <v>0</v>
      </c>
      <c r="AD27" s="210"/>
      <c r="AE27" s="210"/>
      <c r="AF27" s="210"/>
      <c r="AG27" s="210"/>
      <c r="AS27" s="786"/>
      <c r="AT27" s="786"/>
      <c r="AU27" s="786"/>
      <c r="AV27" s="786"/>
      <c r="AW27" s="786"/>
      <c r="AX27" s="786"/>
      <c r="AY27" s="786"/>
      <c r="AZ27" s="786"/>
      <c r="BA27" s="786"/>
    </row>
    <row r="28" spans="1:53" s="208" customFormat="1" outlineLevel="1" x14ac:dyDescent="0.25">
      <c r="A28"/>
      <c r="B28" s="123" t="s">
        <v>188</v>
      </c>
      <c r="C28" s="12"/>
      <c r="D28" s="210">
        <v>893.0089999999999</v>
      </c>
      <c r="E28" s="210">
        <v>0</v>
      </c>
      <c r="F28" s="210">
        <v>0</v>
      </c>
      <c r="G28" s="210">
        <v>1709</v>
      </c>
      <c r="H28" s="210">
        <v>0</v>
      </c>
      <c r="I28" s="210">
        <v>3628</v>
      </c>
      <c r="J28" s="210">
        <v>-722</v>
      </c>
      <c r="K28" s="210">
        <v>1187</v>
      </c>
      <c r="L28" s="210">
        <v>6032</v>
      </c>
      <c r="M28" s="210">
        <v>6885</v>
      </c>
      <c r="N28" s="210">
        <v>656</v>
      </c>
      <c r="O28" s="210">
        <v>7613</v>
      </c>
      <c r="P28" s="210">
        <v>2825</v>
      </c>
      <c r="Q28" s="210">
        <v>-37441</v>
      </c>
      <c r="R28" s="210">
        <v>-5500</v>
      </c>
      <c r="S28" s="210">
        <v>-5239</v>
      </c>
      <c r="T28" s="210">
        <v>-5512</v>
      </c>
      <c r="U28" s="210">
        <v>-5649</v>
      </c>
      <c r="V28" s="210"/>
      <c r="W28" s="210">
        <v>-206</v>
      </c>
      <c r="X28" s="210">
        <v>3099</v>
      </c>
      <c r="Y28" s="210"/>
      <c r="Z28" s="210"/>
      <c r="AA28" s="210"/>
      <c r="AB28" s="210"/>
      <c r="AC28" s="210">
        <v>0</v>
      </c>
      <c r="AD28" s="210"/>
      <c r="AE28" s="210"/>
      <c r="AF28" s="210"/>
      <c r="AG28" s="210"/>
      <c r="AS28" s="786"/>
      <c r="AT28" s="786"/>
      <c r="AU28" s="786"/>
      <c r="AV28" s="786"/>
      <c r="AW28" s="786"/>
      <c r="AX28" s="786"/>
      <c r="AY28" s="786"/>
      <c r="AZ28" s="786"/>
      <c r="BA28" s="786"/>
    </row>
    <row r="29" spans="1:53" s="208" customFormat="1" outlineLevel="1" x14ac:dyDescent="0.25">
      <c r="A29"/>
      <c r="B29" s="123" t="s">
        <v>249</v>
      </c>
      <c r="C29" s="12"/>
      <c r="D29" s="210">
        <v>59077.114560000002</v>
      </c>
      <c r="E29" s="210">
        <v>74774</v>
      </c>
      <c r="F29" s="210">
        <v>-87743.950350000014</v>
      </c>
      <c r="G29" s="210">
        <v>-100052</v>
      </c>
      <c r="H29" s="210">
        <v>-120224.51601999998</v>
      </c>
      <c r="I29" s="210">
        <v>205185</v>
      </c>
      <c r="J29" s="210">
        <v>-238118</v>
      </c>
      <c r="K29" s="210">
        <v>-362801</v>
      </c>
      <c r="L29" s="210">
        <v>-390121</v>
      </c>
      <c r="M29" s="210">
        <v>-341697</v>
      </c>
      <c r="N29" s="210">
        <v>13463</v>
      </c>
      <c r="O29" s="210">
        <v>13718</v>
      </c>
      <c r="P29" s="210">
        <v>-7228</v>
      </c>
      <c r="Q29" s="210">
        <v>-74549</v>
      </c>
      <c r="R29" s="210">
        <v>9844</v>
      </c>
      <c r="S29" s="210">
        <v>57548</v>
      </c>
      <c r="T29" s="210">
        <v>71538</v>
      </c>
      <c r="U29" s="210">
        <v>68528</v>
      </c>
      <c r="V29" s="210"/>
      <c r="W29" s="210">
        <v>17140</v>
      </c>
      <c r="X29" s="210">
        <v>42191</v>
      </c>
      <c r="Y29" s="210"/>
      <c r="Z29" s="210"/>
      <c r="AA29" s="210"/>
      <c r="AB29" s="210"/>
      <c r="AC29" s="210">
        <v>0</v>
      </c>
      <c r="AD29" s="210"/>
      <c r="AE29" s="210"/>
      <c r="AF29" s="210"/>
      <c r="AG29" s="210"/>
      <c r="AS29" s="786"/>
      <c r="AT29" s="786"/>
      <c r="AU29" s="786"/>
      <c r="AV29" s="786"/>
      <c r="AW29" s="786"/>
      <c r="AX29" s="786"/>
      <c r="AY29" s="786"/>
      <c r="AZ29" s="786"/>
      <c r="BA29" s="786"/>
    </row>
    <row r="30" spans="1:53" s="208" customFormat="1" x14ac:dyDescent="0.25">
      <c r="A30"/>
      <c r="B30" s="488" t="s">
        <v>89</v>
      </c>
      <c r="C30" s="483"/>
      <c r="D30" s="489"/>
      <c r="E30" s="489">
        <f t="shared" ref="E30:T30" si="13">SUM(E12:E14,E16:E19)</f>
        <v>140734</v>
      </c>
      <c r="F30" s="489">
        <f t="shared" si="13"/>
        <v>-2482.0428700000002</v>
      </c>
      <c r="G30" s="489">
        <f t="shared" si="13"/>
        <v>4996</v>
      </c>
      <c r="H30" s="489">
        <f t="shared" si="13"/>
        <v>8967.7056499999999</v>
      </c>
      <c r="I30" s="489">
        <f t="shared" si="13"/>
        <v>-40128</v>
      </c>
      <c r="J30" s="489">
        <f t="shared" si="13"/>
        <v>3580</v>
      </c>
      <c r="K30" s="489">
        <f t="shared" si="13"/>
        <v>-80831</v>
      </c>
      <c r="L30" s="489">
        <f t="shared" si="13"/>
        <v>-80493</v>
      </c>
      <c r="M30" s="489">
        <f t="shared" si="13"/>
        <v>-83965</v>
      </c>
      <c r="N30" s="489">
        <f t="shared" si="13"/>
        <v>-3826</v>
      </c>
      <c r="O30" s="489">
        <f t="shared" si="13"/>
        <v>2175</v>
      </c>
      <c r="P30" s="489">
        <f t="shared" si="13"/>
        <v>2016</v>
      </c>
      <c r="Q30" s="489">
        <f t="shared" si="13"/>
        <v>19799</v>
      </c>
      <c r="R30" s="489">
        <f t="shared" si="13"/>
        <v>-464</v>
      </c>
      <c r="S30" s="489">
        <f t="shared" si="13"/>
        <v>-25741</v>
      </c>
      <c r="T30" s="489">
        <f t="shared" si="13"/>
        <v>-28880</v>
      </c>
      <c r="U30" s="489">
        <f>SUM(U12:U14,U16:U19)</f>
        <v>-35916</v>
      </c>
      <c r="V30" s="489">
        <v>-36900</v>
      </c>
      <c r="W30" s="489">
        <f t="shared" ref="W30:X30" si="14">SUM(W12:W14,W16:W19)</f>
        <v>-508</v>
      </c>
      <c r="X30" s="489">
        <f t="shared" si="14"/>
        <v>-17496</v>
      </c>
      <c r="Y30" s="489">
        <v>-14269</v>
      </c>
      <c r="Z30" s="489">
        <v>-35400</v>
      </c>
      <c r="AA30" s="489">
        <v>-2900</v>
      </c>
      <c r="AB30" s="489">
        <v>-16200</v>
      </c>
      <c r="AC30" s="489">
        <v>-21900</v>
      </c>
      <c r="AD30" s="489">
        <v>-56600</v>
      </c>
      <c r="AE30" s="489">
        <v>-600</v>
      </c>
      <c r="AF30" s="489">
        <v>-54600</v>
      </c>
      <c r="AG30" s="489">
        <v>-57900</v>
      </c>
      <c r="AH30" s="489">
        <v>-63300</v>
      </c>
      <c r="AI30" s="489">
        <v>-100</v>
      </c>
      <c r="AJ30" s="489">
        <v>29100</v>
      </c>
      <c r="AK30" s="489">
        <v>34000</v>
      </c>
      <c r="AL30" s="489">
        <v>92000</v>
      </c>
      <c r="AM30" s="489">
        <v>1500</v>
      </c>
      <c r="AN30" s="489">
        <v>47400</v>
      </c>
      <c r="AO30" s="489">
        <v>43100</v>
      </c>
      <c r="AP30" s="489">
        <v>13000</v>
      </c>
      <c r="AQ30" s="489">
        <v>-200</v>
      </c>
      <c r="AR30" s="489">
        <v>-58600</v>
      </c>
      <c r="AS30" s="734">
        <v>-59600</v>
      </c>
      <c r="AT30" s="734">
        <v>-110400</v>
      </c>
      <c r="AU30" s="734">
        <v>-5400</v>
      </c>
      <c r="AV30" s="734">
        <v>-38800</v>
      </c>
      <c r="AW30" s="734">
        <v>-61500</v>
      </c>
      <c r="AX30" s="734">
        <v>-21600</v>
      </c>
      <c r="AY30" s="734">
        <v>-400</v>
      </c>
      <c r="AZ30" s="734">
        <v>-33500</v>
      </c>
      <c r="BA30" s="734">
        <v>-37900</v>
      </c>
    </row>
    <row r="31" spans="1:53" x14ac:dyDescent="0.25">
      <c r="B31" s="6"/>
      <c r="C31" s="12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>
        <v>0</v>
      </c>
      <c r="AD31" s="211"/>
      <c r="AE31" s="211"/>
      <c r="AF31" s="211"/>
      <c r="AG31" s="211"/>
      <c r="AS31" s="533"/>
      <c r="AT31" s="533"/>
      <c r="AU31" s="533"/>
      <c r="AV31" s="533"/>
      <c r="AW31" s="533"/>
      <c r="AX31" s="533"/>
      <c r="AY31" s="533"/>
      <c r="AZ31" s="533"/>
      <c r="BA31" s="533"/>
    </row>
    <row r="32" spans="1:53" s="208" customFormat="1" x14ac:dyDescent="0.25">
      <c r="A32"/>
      <c r="B32" s="96" t="s">
        <v>95</v>
      </c>
      <c r="C32" s="12"/>
      <c r="D32" s="212">
        <v>460789.13755074446</v>
      </c>
      <c r="E32" s="213">
        <f t="shared" ref="E32:T32" si="15">SUM(E7,E9,E23,E15,E20,E21,E30)</f>
        <v>700204</v>
      </c>
      <c r="F32" s="213">
        <f t="shared" si="15"/>
        <v>40445.867769999692</v>
      </c>
      <c r="G32" s="213">
        <f t="shared" si="15"/>
        <v>135190</v>
      </c>
      <c r="H32" s="213">
        <f t="shared" si="15"/>
        <v>359101.88383999903</v>
      </c>
      <c r="I32" s="213">
        <f t="shared" si="15"/>
        <v>559932</v>
      </c>
      <c r="J32" s="213">
        <f t="shared" si="15"/>
        <v>-156914</v>
      </c>
      <c r="K32" s="213">
        <f t="shared" si="15"/>
        <v>-1155</v>
      </c>
      <c r="L32" s="213">
        <f t="shared" si="15"/>
        <v>83469</v>
      </c>
      <c r="M32" s="213">
        <f t="shared" si="15"/>
        <v>387502</v>
      </c>
      <c r="N32" s="213">
        <f t="shared" si="15"/>
        <v>-112436</v>
      </c>
      <c r="O32" s="213">
        <f t="shared" si="15"/>
        <v>19166</v>
      </c>
      <c r="P32" s="213">
        <f t="shared" si="15"/>
        <v>132211</v>
      </c>
      <c r="Q32" s="213">
        <f t="shared" si="15"/>
        <v>380049</v>
      </c>
      <c r="R32" s="213">
        <f t="shared" si="15"/>
        <v>92638</v>
      </c>
      <c r="S32" s="213">
        <f t="shared" si="15"/>
        <v>248711</v>
      </c>
      <c r="T32" s="213">
        <f t="shared" si="15"/>
        <v>458224</v>
      </c>
      <c r="U32" s="213">
        <f t="shared" ref="U32:AA32" si="16">SUM(U7,U9,U23,U15,U20,U21,U30)</f>
        <v>600739</v>
      </c>
      <c r="V32" s="213">
        <f>SUM(V7,V9,V23,V15,V20,V21,V30)</f>
        <v>600700</v>
      </c>
      <c r="W32" s="213">
        <f t="shared" si="16"/>
        <v>198346</v>
      </c>
      <c r="X32" s="213">
        <f t="shared" si="16"/>
        <v>392830</v>
      </c>
      <c r="Y32" s="213">
        <f t="shared" si="16"/>
        <v>605784</v>
      </c>
      <c r="Z32" s="213">
        <f t="shared" si="16"/>
        <v>863000</v>
      </c>
      <c r="AA32" s="213">
        <f t="shared" si="16"/>
        <v>162700</v>
      </c>
      <c r="AB32" s="213">
        <v>355500</v>
      </c>
      <c r="AC32" s="213">
        <v>563300</v>
      </c>
      <c r="AD32" s="213">
        <v>806500</v>
      </c>
      <c r="AE32" s="213">
        <v>102800</v>
      </c>
      <c r="AF32" s="213">
        <v>218000</v>
      </c>
      <c r="AG32" s="213">
        <v>381100</v>
      </c>
      <c r="AH32" s="641">
        <v>553100</v>
      </c>
      <c r="AI32" s="641">
        <v>57800</v>
      </c>
      <c r="AJ32" s="641">
        <v>190700</v>
      </c>
      <c r="AK32" s="641">
        <v>313900</v>
      </c>
      <c r="AL32" s="641">
        <v>699800</v>
      </c>
      <c r="AM32" s="641">
        <v>37600</v>
      </c>
      <c r="AN32" s="641">
        <f>SUM(AN7:AN30)</f>
        <v>323300</v>
      </c>
      <c r="AO32" s="641">
        <f>SUM(AO7:AO30)</f>
        <v>572200</v>
      </c>
      <c r="AP32" s="641">
        <f>SUM(AP7:AP30)</f>
        <v>1018400</v>
      </c>
      <c r="AQ32" s="641">
        <f>SUM(AQ7:AQ30)</f>
        <v>297400</v>
      </c>
      <c r="AR32" s="641">
        <v>695700</v>
      </c>
      <c r="AS32" s="641">
        <v>1089600</v>
      </c>
      <c r="AT32" s="641">
        <v>1211000</v>
      </c>
      <c r="AU32" s="641">
        <v>241900</v>
      </c>
      <c r="AV32" s="641">
        <v>501700</v>
      </c>
      <c r="AW32" s="641">
        <v>890300</v>
      </c>
      <c r="AX32" s="641">
        <v>1031900</v>
      </c>
      <c r="AY32" s="641">
        <v>90800</v>
      </c>
      <c r="AZ32" s="641">
        <v>145500</v>
      </c>
      <c r="BA32" s="641">
        <v>254200</v>
      </c>
    </row>
    <row r="33" spans="1:53" ht="15.75" thickBot="1" x14ac:dyDescent="0.3">
      <c r="B33" s="214"/>
      <c r="C33" s="215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  <c r="AA33" s="218"/>
      <c r="AB33" s="218"/>
      <c r="AC33" s="218"/>
      <c r="AD33" s="218"/>
      <c r="AE33" s="210"/>
      <c r="AF33" s="210"/>
      <c r="AG33" s="210"/>
      <c r="AH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Y33" s="210"/>
      <c r="AZ33" s="210"/>
      <c r="BA33" s="210"/>
    </row>
    <row r="34" spans="1:53" ht="39" thickBot="1" x14ac:dyDescent="0.3">
      <c r="B34" s="280"/>
      <c r="C34" s="12"/>
      <c r="D34" s="280" t="s">
        <v>224</v>
      </c>
      <c r="E34" s="490" t="s">
        <v>225</v>
      </c>
      <c r="F34" s="490" t="s">
        <v>226</v>
      </c>
      <c r="G34" s="490" t="s">
        <v>227</v>
      </c>
      <c r="H34" s="490" t="s">
        <v>228</v>
      </c>
      <c r="I34" s="490" t="s">
        <v>229</v>
      </c>
      <c r="J34" s="490" t="s">
        <v>412</v>
      </c>
      <c r="K34" s="490" t="s">
        <v>230</v>
      </c>
      <c r="L34" s="490" t="s">
        <v>252</v>
      </c>
      <c r="M34" s="490" t="s">
        <v>411</v>
      </c>
      <c r="N34" s="490" t="s">
        <v>341</v>
      </c>
      <c r="O34" s="490" t="s">
        <v>368</v>
      </c>
      <c r="P34" s="490" t="s">
        <v>382</v>
      </c>
      <c r="Q34" s="490" t="s">
        <v>409</v>
      </c>
      <c r="R34" s="490" t="s">
        <v>417</v>
      </c>
      <c r="S34" s="490" t="s">
        <v>445</v>
      </c>
      <c r="T34" s="490" t="s">
        <v>455</v>
      </c>
      <c r="U34" s="490" t="s">
        <v>489</v>
      </c>
      <c r="V34" s="490" t="s">
        <v>489</v>
      </c>
      <c r="W34" s="490" t="s">
        <v>512</v>
      </c>
      <c r="X34" s="490" t="s">
        <v>513</v>
      </c>
      <c r="Y34" s="490" t="s">
        <v>514</v>
      </c>
      <c r="Z34" s="490" t="s">
        <v>542</v>
      </c>
      <c r="AA34" s="490" t="s">
        <v>586</v>
      </c>
      <c r="AB34" s="490" t="s">
        <v>611</v>
      </c>
      <c r="AC34" s="490" t="s">
        <v>626</v>
      </c>
      <c r="AD34" s="490" t="s">
        <v>629</v>
      </c>
      <c r="AE34" s="490" t="s">
        <v>635</v>
      </c>
      <c r="AF34" s="490" t="s">
        <v>654</v>
      </c>
      <c r="AG34" s="490" t="s">
        <v>675</v>
      </c>
      <c r="AH34" s="490" t="s">
        <v>679</v>
      </c>
      <c r="AI34" s="490" t="s">
        <v>716</v>
      </c>
      <c r="AJ34" s="490" t="s">
        <v>747</v>
      </c>
      <c r="AK34" s="490" t="s">
        <v>751</v>
      </c>
      <c r="AL34" s="490" t="s">
        <v>763</v>
      </c>
      <c r="AM34" s="490" t="s">
        <v>776</v>
      </c>
      <c r="AN34" s="490" t="s">
        <v>786</v>
      </c>
      <c r="AO34" s="490" t="s">
        <v>787</v>
      </c>
      <c r="AP34" s="490" t="s">
        <v>790</v>
      </c>
      <c r="AQ34" s="490" t="s">
        <v>796</v>
      </c>
      <c r="AR34" s="490" t="s">
        <v>806</v>
      </c>
      <c r="AS34" s="490" t="s">
        <v>818</v>
      </c>
      <c r="AT34" s="490" t="s">
        <v>821</v>
      </c>
      <c r="AU34" s="830" t="s">
        <v>831</v>
      </c>
      <c r="AV34" s="830" t="s">
        <v>840</v>
      </c>
      <c r="AW34" s="830" t="s">
        <v>848</v>
      </c>
      <c r="AX34" s="490" t="s">
        <v>856</v>
      </c>
      <c r="AY34" s="490" t="s">
        <v>863</v>
      </c>
      <c r="AZ34" s="830" t="s">
        <v>871</v>
      </c>
      <c r="BA34" s="280" t="s">
        <v>881</v>
      </c>
    </row>
    <row r="35" spans="1:53" ht="15.75" thickBot="1" x14ac:dyDescent="0.3">
      <c r="B35" s="281"/>
      <c r="C35" s="12"/>
      <c r="D35" s="281" t="s">
        <v>0</v>
      </c>
      <c r="E35" s="491" t="s">
        <v>0</v>
      </c>
      <c r="F35" s="491" t="s">
        <v>0</v>
      </c>
      <c r="G35" s="491" t="s">
        <v>0</v>
      </c>
      <c r="H35" s="491" t="s">
        <v>0</v>
      </c>
      <c r="I35" s="491" t="s">
        <v>0</v>
      </c>
      <c r="J35" s="491" t="s">
        <v>0</v>
      </c>
      <c r="K35" s="491" t="s">
        <v>0</v>
      </c>
      <c r="L35" s="491" t="s">
        <v>0</v>
      </c>
      <c r="M35" s="491" t="s">
        <v>0</v>
      </c>
      <c r="N35" s="491" t="s">
        <v>0</v>
      </c>
      <c r="O35" s="491" t="s">
        <v>0</v>
      </c>
      <c r="P35" s="491" t="s">
        <v>0</v>
      </c>
      <c r="Q35" s="491" t="s">
        <v>0</v>
      </c>
      <c r="R35" s="491" t="s">
        <v>0</v>
      </c>
      <c r="S35" s="491" t="s">
        <v>0</v>
      </c>
      <c r="T35" s="491" t="s">
        <v>0</v>
      </c>
      <c r="U35" s="491" t="s">
        <v>0</v>
      </c>
      <c r="V35" s="491" t="s">
        <v>0</v>
      </c>
      <c r="W35" s="491" t="s">
        <v>0</v>
      </c>
      <c r="X35" s="491" t="s">
        <v>0</v>
      </c>
      <c r="Y35" s="491" t="s">
        <v>0</v>
      </c>
      <c r="Z35" s="491" t="s">
        <v>0</v>
      </c>
      <c r="AA35" s="491" t="s">
        <v>0</v>
      </c>
      <c r="AB35" s="491" t="s">
        <v>0</v>
      </c>
      <c r="AC35" s="491" t="s">
        <v>0</v>
      </c>
      <c r="AD35" s="491" t="s">
        <v>0</v>
      </c>
      <c r="AE35" s="491" t="s">
        <v>0</v>
      </c>
      <c r="AF35" s="491" t="s">
        <v>0</v>
      </c>
      <c r="AG35" s="491" t="s">
        <v>0</v>
      </c>
      <c r="AH35" s="490" t="s">
        <v>0</v>
      </c>
      <c r="AI35" s="490" t="s">
        <v>0</v>
      </c>
      <c r="AJ35" s="490" t="s">
        <v>0</v>
      </c>
      <c r="AK35" s="490" t="s">
        <v>0</v>
      </c>
      <c r="AL35" s="490" t="s">
        <v>0</v>
      </c>
      <c r="AM35" s="490" t="s">
        <v>0</v>
      </c>
      <c r="AN35" s="490" t="s">
        <v>0</v>
      </c>
      <c r="AO35" s="490" t="s">
        <v>0</v>
      </c>
      <c r="AP35" s="490" t="s">
        <v>0</v>
      </c>
      <c r="AQ35" s="490" t="s">
        <v>0</v>
      </c>
      <c r="AR35" s="490" t="s">
        <v>0</v>
      </c>
      <c r="AS35" s="490" t="s">
        <v>0</v>
      </c>
      <c r="AT35" s="490" t="s">
        <v>0</v>
      </c>
      <c r="AU35" s="830" t="s">
        <v>0</v>
      </c>
      <c r="AV35" s="830" t="s">
        <v>0</v>
      </c>
      <c r="AW35" s="830" t="s">
        <v>0</v>
      </c>
      <c r="AX35" s="490" t="s">
        <v>0</v>
      </c>
      <c r="AY35" s="490" t="s">
        <v>0</v>
      </c>
      <c r="AZ35" s="830" t="s">
        <v>0</v>
      </c>
      <c r="BA35" s="280" t="s">
        <v>0</v>
      </c>
    </row>
    <row r="36" spans="1:53" x14ac:dyDescent="0.25">
      <c r="B36" s="26"/>
      <c r="C36" s="12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31"/>
      <c r="Y36" s="58"/>
      <c r="Z36" s="58"/>
      <c r="AA36" s="58"/>
      <c r="AB36" s="531"/>
      <c r="AC36" s="531"/>
      <c r="AD36" s="531"/>
    </row>
    <row r="37" spans="1:53" s="208" customFormat="1" x14ac:dyDescent="0.25">
      <c r="A37"/>
      <c r="B37" s="94" t="s">
        <v>96</v>
      </c>
      <c r="C37" s="12"/>
      <c r="D37" s="100"/>
      <c r="E37" s="100"/>
      <c r="F37" s="101"/>
      <c r="G37" s="101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</row>
    <row r="38" spans="1:53" s="208" customFormat="1" x14ac:dyDescent="0.25">
      <c r="A38"/>
      <c r="B38" s="488" t="s">
        <v>540</v>
      </c>
      <c r="C38" s="489"/>
      <c r="D38" s="489">
        <v>-300887.8460907822</v>
      </c>
      <c r="E38" s="489">
        <v>-407432</v>
      </c>
      <c r="F38" s="489">
        <v>-139756.08625999998</v>
      </c>
      <c r="G38" s="489">
        <v>-309891</v>
      </c>
      <c r="H38" s="489">
        <v>-495256.94828003092</v>
      </c>
      <c r="I38" s="489">
        <v>-662567</v>
      </c>
      <c r="J38" s="489">
        <v>-135803</v>
      </c>
      <c r="K38" s="489">
        <v>-244010</v>
      </c>
      <c r="L38" s="489">
        <v>-396895</v>
      </c>
      <c r="M38" s="489">
        <v>-508662</v>
      </c>
      <c r="N38" s="489">
        <v>-175047</v>
      </c>
      <c r="O38" s="489">
        <v>-318268</v>
      </c>
      <c r="P38" s="489">
        <v>-438319</v>
      </c>
      <c r="Q38" s="489">
        <v>-588094</v>
      </c>
      <c r="R38" s="489">
        <v>-118436</v>
      </c>
      <c r="S38" s="489">
        <v>-235168</v>
      </c>
      <c r="T38" s="489">
        <v>-367906</v>
      </c>
      <c r="U38" s="489">
        <v>-511090</v>
      </c>
      <c r="V38" s="489">
        <v>-511100</v>
      </c>
      <c r="W38" s="489">
        <v>-192829</v>
      </c>
      <c r="X38" s="489">
        <v>-344900</v>
      </c>
      <c r="Y38" s="489">
        <v>-509481</v>
      </c>
      <c r="Z38" s="489">
        <v>-719700</v>
      </c>
      <c r="AA38" s="489">
        <v>-288900</v>
      </c>
      <c r="AB38" s="489">
        <v>-522700.00000000006</v>
      </c>
      <c r="AC38" s="489">
        <v>-816600</v>
      </c>
      <c r="AD38" s="489">
        <v>-1045800</v>
      </c>
      <c r="AE38" s="489">
        <v>-249500</v>
      </c>
      <c r="AF38" s="489">
        <v>-379900</v>
      </c>
      <c r="AG38" s="489">
        <v>-498100</v>
      </c>
      <c r="AH38" s="489">
        <v>-719000</v>
      </c>
      <c r="AI38" s="489">
        <v>-179400</v>
      </c>
      <c r="AJ38" s="489">
        <v>-367500</v>
      </c>
      <c r="AK38" s="489">
        <v>-619600</v>
      </c>
      <c r="AL38" s="489">
        <v>-808500</v>
      </c>
      <c r="AM38" s="489">
        <v>-258100</v>
      </c>
      <c r="AN38" s="489">
        <v>-467800</v>
      </c>
      <c r="AO38" s="489">
        <v>-664200</v>
      </c>
      <c r="AP38" s="489">
        <v>-856900</v>
      </c>
      <c r="AQ38" s="489">
        <v>-255800</v>
      </c>
      <c r="AR38" s="489">
        <v>-596000</v>
      </c>
      <c r="AS38" s="489">
        <v>-910200</v>
      </c>
      <c r="AT38" s="489">
        <v>-1359000</v>
      </c>
      <c r="AU38" s="489">
        <v>-201700</v>
      </c>
      <c r="AV38" s="489">
        <v>-318900</v>
      </c>
      <c r="AW38" s="489">
        <v>-384000</v>
      </c>
      <c r="AX38" s="489">
        <v>-452400</v>
      </c>
      <c r="AY38" s="489">
        <v>-64600</v>
      </c>
      <c r="AZ38" s="489">
        <v>-155900</v>
      </c>
      <c r="BA38" s="489">
        <v>-245100</v>
      </c>
    </row>
    <row r="39" spans="1:53" s="208" customFormat="1" x14ac:dyDescent="0.25">
      <c r="A39"/>
      <c r="B39" s="488" t="s">
        <v>541</v>
      </c>
      <c r="C39" s="489"/>
      <c r="D39" s="489">
        <v>2104.5543900000002</v>
      </c>
      <c r="E39" s="489">
        <v>20711</v>
      </c>
      <c r="F39" s="489">
        <v>357.88855000000001</v>
      </c>
      <c r="G39" s="489">
        <v>839</v>
      </c>
      <c r="H39" s="489">
        <v>1020.2592900000053</v>
      </c>
      <c r="I39" s="489">
        <v>17902</v>
      </c>
      <c r="J39" s="489">
        <v>95</v>
      </c>
      <c r="K39" s="489">
        <v>162</v>
      </c>
      <c r="L39" s="489">
        <v>2808</v>
      </c>
      <c r="M39" s="489">
        <v>7506</v>
      </c>
      <c r="N39" s="489">
        <v>4117</v>
      </c>
      <c r="O39" s="489">
        <v>7174</v>
      </c>
      <c r="P39" s="489">
        <v>8235</v>
      </c>
      <c r="Q39" s="489">
        <v>13927</v>
      </c>
      <c r="R39" s="489">
        <v>7854</v>
      </c>
      <c r="S39" s="489">
        <v>8154</v>
      </c>
      <c r="T39" s="489">
        <v>8475</v>
      </c>
      <c r="U39" s="489">
        <v>9065</v>
      </c>
      <c r="V39" s="489">
        <v>9100</v>
      </c>
      <c r="W39" s="489">
        <v>1120</v>
      </c>
      <c r="X39" s="489">
        <v>1779</v>
      </c>
      <c r="Y39" s="489">
        <v>23017</v>
      </c>
      <c r="Z39" s="489">
        <v>25100</v>
      </c>
      <c r="AA39" s="489">
        <v>3500</v>
      </c>
      <c r="AB39" s="489">
        <v>12500</v>
      </c>
      <c r="AC39" s="489">
        <v>15000</v>
      </c>
      <c r="AD39" s="489">
        <v>18300</v>
      </c>
      <c r="AE39" s="489">
        <v>5200</v>
      </c>
      <c r="AF39" s="489">
        <v>27000</v>
      </c>
      <c r="AG39" s="489">
        <v>35900</v>
      </c>
      <c r="AH39" s="489">
        <v>60300</v>
      </c>
      <c r="AI39" s="489">
        <v>17200</v>
      </c>
      <c r="AJ39" s="489">
        <v>21400</v>
      </c>
      <c r="AK39" s="489">
        <v>51700</v>
      </c>
      <c r="AL39" s="489">
        <v>158400</v>
      </c>
      <c r="AM39" s="489">
        <v>27200</v>
      </c>
      <c r="AN39" s="489">
        <v>33600</v>
      </c>
      <c r="AO39" s="489">
        <v>64200</v>
      </c>
      <c r="AP39" s="489">
        <v>75900</v>
      </c>
      <c r="AQ39" s="489">
        <v>1900</v>
      </c>
      <c r="AR39" s="489">
        <v>2500</v>
      </c>
      <c r="AS39" s="489">
        <v>171400</v>
      </c>
      <c r="AT39" s="489">
        <v>357000</v>
      </c>
      <c r="AU39" s="489">
        <v>7300</v>
      </c>
      <c r="AV39" s="489">
        <v>13800</v>
      </c>
      <c r="AW39" s="489">
        <v>17600</v>
      </c>
      <c r="AX39" s="489">
        <v>14700</v>
      </c>
      <c r="AY39" s="489">
        <v>900</v>
      </c>
      <c r="AZ39" s="489">
        <v>9800</v>
      </c>
      <c r="BA39" s="489">
        <v>133500</v>
      </c>
    </row>
    <row r="40" spans="1:53" s="208" customFormat="1" outlineLevel="1" x14ac:dyDescent="0.25">
      <c r="A40"/>
      <c r="B40" s="219" t="s">
        <v>263</v>
      </c>
      <c r="C40" s="12"/>
      <c r="D40" s="210">
        <v>0</v>
      </c>
      <c r="E40" s="210">
        <v>-500</v>
      </c>
      <c r="F40" s="210">
        <v>0</v>
      </c>
      <c r="G40" s="210">
        <v>0</v>
      </c>
      <c r="H40" s="210">
        <v>-271.32015890197476</v>
      </c>
      <c r="I40" s="210">
        <v>-313</v>
      </c>
      <c r="J40" s="210">
        <v>-1613</v>
      </c>
      <c r="K40" s="210">
        <v>-1613</v>
      </c>
      <c r="L40" s="210">
        <v>-1613</v>
      </c>
      <c r="M40" s="210">
        <v>-1619</v>
      </c>
      <c r="N40" s="210">
        <v>0</v>
      </c>
      <c r="O40" s="210">
        <v>0</v>
      </c>
      <c r="P40" s="210">
        <v>0</v>
      </c>
      <c r="Q40" s="210">
        <v>0</v>
      </c>
      <c r="R40" s="210"/>
      <c r="S40" s="210">
        <v>0</v>
      </c>
      <c r="T40" s="210">
        <v>0</v>
      </c>
      <c r="U40" s="210"/>
      <c r="V40" s="210"/>
      <c r="W40" s="210"/>
      <c r="X40" s="210"/>
      <c r="Y40" s="210"/>
      <c r="Z40" s="210"/>
      <c r="AA40" s="210"/>
      <c r="AB40" s="210"/>
      <c r="AC40" s="210">
        <v>0</v>
      </c>
      <c r="AD40" s="210"/>
      <c r="AE40" s="210" t="s">
        <v>18</v>
      </c>
      <c r="AF40" s="210"/>
      <c r="AG40" s="210"/>
      <c r="AS40" s="790"/>
      <c r="AT40" s="790"/>
      <c r="AU40" s="790"/>
      <c r="AV40" s="790"/>
      <c r="AW40" s="790"/>
      <c r="AX40" s="790"/>
      <c r="AY40" s="790"/>
      <c r="AZ40" s="790"/>
      <c r="BA40" s="790"/>
    </row>
    <row r="41" spans="1:53" s="208" customFormat="1" x14ac:dyDescent="0.25">
      <c r="A41"/>
      <c r="B41" s="488" t="s">
        <v>264</v>
      </c>
      <c r="C41" s="489"/>
      <c r="D41" s="489">
        <v>0</v>
      </c>
      <c r="E41" s="489">
        <v>9522</v>
      </c>
      <c r="F41" s="489">
        <v>0</v>
      </c>
      <c r="G41" s="489">
        <v>0</v>
      </c>
      <c r="H41" s="489">
        <v>0</v>
      </c>
      <c r="I41" s="489">
        <v>0</v>
      </c>
      <c r="J41" s="489">
        <v>2000</v>
      </c>
      <c r="K41" s="489">
        <v>2000</v>
      </c>
      <c r="L41" s="489">
        <v>2000</v>
      </c>
      <c r="M41" s="489">
        <v>2000</v>
      </c>
      <c r="N41" s="489">
        <v>0</v>
      </c>
      <c r="O41" s="489">
        <v>0</v>
      </c>
      <c r="P41" s="489">
        <v>0</v>
      </c>
      <c r="Q41" s="489">
        <v>0</v>
      </c>
      <c r="R41" s="489"/>
      <c r="S41" s="489">
        <v>0</v>
      </c>
      <c r="T41" s="489">
        <v>0</v>
      </c>
      <c r="U41" s="489"/>
      <c r="V41" s="489">
        <v>0</v>
      </c>
      <c r="W41" s="489"/>
      <c r="X41" s="489"/>
      <c r="Y41" s="489"/>
      <c r="Z41" s="489">
        <v>12200</v>
      </c>
      <c r="AA41" s="489">
        <v>0</v>
      </c>
      <c r="AB41" s="489"/>
      <c r="AC41" s="489">
        <v>0</v>
      </c>
      <c r="AD41" s="489" t="s">
        <v>18</v>
      </c>
      <c r="AE41" s="489" t="s">
        <v>18</v>
      </c>
      <c r="AF41" s="489" t="s">
        <v>18</v>
      </c>
      <c r="AG41" s="489" t="s">
        <v>18</v>
      </c>
      <c r="AH41" s="489" t="s">
        <v>18</v>
      </c>
      <c r="AI41" s="489" t="s">
        <v>18</v>
      </c>
      <c r="AJ41" s="489"/>
      <c r="AK41" s="489"/>
      <c r="AL41" s="489"/>
      <c r="AM41" s="489"/>
      <c r="AN41" s="489"/>
      <c r="AO41" s="489"/>
      <c r="AP41" s="489"/>
      <c r="AQ41" s="489"/>
      <c r="AR41" s="489"/>
      <c r="AS41" s="489"/>
      <c r="AT41" s="489"/>
      <c r="AU41" s="489"/>
      <c r="AV41" s="489"/>
      <c r="AW41" s="489"/>
      <c r="AX41" s="489"/>
      <c r="AY41" s="489"/>
      <c r="AZ41" s="489"/>
      <c r="BA41" s="489"/>
    </row>
    <row r="42" spans="1:53" s="208" customFormat="1" outlineLevel="1" x14ac:dyDescent="0.25">
      <c r="A42"/>
      <c r="B42" s="219" t="s">
        <v>314</v>
      </c>
      <c r="C42" s="12"/>
      <c r="D42" s="210"/>
      <c r="E42" s="210"/>
      <c r="F42" s="210">
        <v>0</v>
      </c>
      <c r="G42" s="210">
        <v>0</v>
      </c>
      <c r="H42" s="210"/>
      <c r="I42" s="210">
        <v>0</v>
      </c>
      <c r="J42" s="210">
        <v>0</v>
      </c>
      <c r="K42" s="210">
        <v>0</v>
      </c>
      <c r="L42" s="210">
        <v>0</v>
      </c>
      <c r="M42" s="210">
        <v>-10</v>
      </c>
      <c r="N42" s="210">
        <v>0</v>
      </c>
      <c r="O42" s="210">
        <v>-111</v>
      </c>
      <c r="P42" s="210">
        <v>-111</v>
      </c>
      <c r="Q42" s="210">
        <v>-111</v>
      </c>
      <c r="R42" s="210"/>
      <c r="S42" s="210">
        <v>0</v>
      </c>
      <c r="T42" s="210">
        <v>0</v>
      </c>
      <c r="U42" s="210">
        <v>0</v>
      </c>
      <c r="V42" s="210"/>
      <c r="W42" s="210">
        <v>0</v>
      </c>
      <c r="X42" s="210">
        <v>0</v>
      </c>
      <c r="Y42" s="210">
        <v>0</v>
      </c>
      <c r="Z42" s="210">
        <v>0</v>
      </c>
      <c r="AA42" s="210"/>
      <c r="AB42" s="210"/>
      <c r="AC42" s="210">
        <v>0</v>
      </c>
      <c r="AD42" s="210"/>
      <c r="AE42" s="210"/>
      <c r="AF42" s="210"/>
      <c r="AG42" s="210"/>
      <c r="AS42" s="790"/>
      <c r="AT42" s="790"/>
      <c r="AU42" s="790"/>
      <c r="AV42" s="790"/>
      <c r="AW42" s="790"/>
      <c r="AX42" s="790"/>
      <c r="AY42" s="790"/>
      <c r="AZ42" s="790"/>
      <c r="BA42" s="790"/>
    </row>
    <row r="43" spans="1:53" s="208" customFormat="1" outlineLevel="1" x14ac:dyDescent="0.25">
      <c r="A43"/>
      <c r="B43" s="219" t="s">
        <v>97</v>
      </c>
      <c r="C43" s="12"/>
      <c r="D43" s="210">
        <v>-161.05708000000195</v>
      </c>
      <c r="E43" s="210">
        <v>0</v>
      </c>
      <c r="F43" s="210">
        <v>0</v>
      </c>
      <c r="G43" s="210">
        <v>0</v>
      </c>
      <c r="H43" s="210">
        <v>0</v>
      </c>
      <c r="I43" s="210">
        <v>0</v>
      </c>
      <c r="J43" s="210">
        <v>0</v>
      </c>
      <c r="K43" s="210">
        <v>-325956</v>
      </c>
      <c r="L43" s="210">
        <v>-325956</v>
      </c>
      <c r="M43" s="210">
        <v>-325956</v>
      </c>
      <c r="N43" s="210">
        <v>0</v>
      </c>
      <c r="O43" s="210">
        <v>0</v>
      </c>
      <c r="P43" s="210">
        <v>0</v>
      </c>
      <c r="Q43" s="210">
        <v>0</v>
      </c>
      <c r="R43" s="210"/>
      <c r="S43" s="210">
        <v>0</v>
      </c>
      <c r="T43" s="210">
        <v>0</v>
      </c>
      <c r="U43" s="210"/>
      <c r="V43" s="210"/>
      <c r="W43" s="210"/>
      <c r="X43" s="210"/>
      <c r="Y43" s="210"/>
      <c r="Z43" s="210"/>
      <c r="AA43" s="210"/>
      <c r="AB43" s="210"/>
      <c r="AC43" s="210">
        <v>0</v>
      </c>
      <c r="AD43" s="210"/>
      <c r="AE43" s="210"/>
      <c r="AF43" s="210"/>
      <c r="AG43" s="210"/>
      <c r="AS43" s="790"/>
      <c r="AT43" s="790"/>
      <c r="AU43" s="790"/>
      <c r="AV43" s="790"/>
      <c r="AW43" s="790"/>
      <c r="AX43" s="790"/>
      <c r="AY43" s="790"/>
      <c r="AZ43" s="790"/>
      <c r="BA43" s="790"/>
    </row>
    <row r="44" spans="1:53" s="208" customFormat="1" outlineLevel="1" x14ac:dyDescent="0.25">
      <c r="A44"/>
      <c r="B44" s="219" t="s">
        <v>98</v>
      </c>
      <c r="C44" s="12"/>
      <c r="D44" s="210">
        <v>37.5</v>
      </c>
      <c r="E44" s="210">
        <v>0</v>
      </c>
      <c r="F44" s="210">
        <v>0</v>
      </c>
      <c r="G44" s="210">
        <v>0</v>
      </c>
      <c r="H44" s="210">
        <v>0</v>
      </c>
      <c r="I44" s="210">
        <v>0</v>
      </c>
      <c r="J44" s="210">
        <v>0</v>
      </c>
      <c r="K44" s="210">
        <v>0</v>
      </c>
      <c r="L44" s="210">
        <v>0</v>
      </c>
      <c r="M44" s="210">
        <v>0</v>
      </c>
      <c r="N44" s="210">
        <v>0</v>
      </c>
      <c r="O44" s="210"/>
      <c r="P44" s="210"/>
      <c r="Q44" s="210">
        <v>932</v>
      </c>
      <c r="R44" s="210"/>
      <c r="S44" s="210">
        <v>0</v>
      </c>
      <c r="T44" s="210">
        <v>0</v>
      </c>
      <c r="U44" s="210">
        <v>876</v>
      </c>
      <c r="V44" s="210"/>
      <c r="W44" s="210">
        <v>0</v>
      </c>
      <c r="X44" s="210">
        <v>5325</v>
      </c>
      <c r="Y44" s="210">
        <v>5335</v>
      </c>
      <c r="Z44" s="210">
        <v>5335</v>
      </c>
      <c r="AA44" s="210"/>
      <c r="AB44" s="210"/>
      <c r="AC44" s="574">
        <v>1000</v>
      </c>
      <c r="AD44" s="574"/>
      <c r="AE44" s="574"/>
      <c r="AF44" s="574"/>
      <c r="AG44" s="574"/>
      <c r="AS44" s="790"/>
      <c r="AT44" s="790"/>
      <c r="AU44" s="790"/>
      <c r="AV44" s="790"/>
      <c r="AW44" s="790"/>
      <c r="AX44" s="790"/>
      <c r="AY44" s="790"/>
      <c r="AZ44" s="790"/>
      <c r="BA44" s="790"/>
    </row>
    <row r="45" spans="1:53" s="208" customFormat="1" outlineLevel="1" x14ac:dyDescent="0.25">
      <c r="A45"/>
      <c r="B45" s="219" t="s">
        <v>99</v>
      </c>
      <c r="C45" s="12"/>
      <c r="D45" s="210">
        <v>20933.702390000002</v>
      </c>
      <c r="E45" s="210">
        <v>28867</v>
      </c>
      <c r="F45" s="210">
        <v>5625.8269299999993</v>
      </c>
      <c r="G45" s="210">
        <v>15066</v>
      </c>
      <c r="H45" s="210">
        <v>17136.836769999998</v>
      </c>
      <c r="I45" s="210">
        <v>22564</v>
      </c>
      <c r="J45" s="210">
        <v>4003</v>
      </c>
      <c r="K45" s="210">
        <v>5963</v>
      </c>
      <c r="L45" s="210">
        <v>6309</v>
      </c>
      <c r="M45" s="210">
        <v>6663</v>
      </c>
      <c r="N45" s="210">
        <v>316</v>
      </c>
      <c r="O45" s="210">
        <v>503</v>
      </c>
      <c r="P45" s="210">
        <v>666</v>
      </c>
      <c r="Q45" s="210">
        <v>566</v>
      </c>
      <c r="R45" s="210">
        <v>1092</v>
      </c>
      <c r="S45" s="210">
        <v>3323</v>
      </c>
      <c r="T45" s="210">
        <v>6339</v>
      </c>
      <c r="U45" s="210">
        <v>9062</v>
      </c>
      <c r="V45" s="210"/>
      <c r="W45" s="210">
        <v>2197</v>
      </c>
      <c r="X45" s="210">
        <v>4567</v>
      </c>
      <c r="Y45" s="210"/>
      <c r="Z45" s="210">
        <v>7247</v>
      </c>
      <c r="AA45" s="210"/>
      <c r="AB45" s="210"/>
      <c r="AC45" s="573" t="s">
        <v>18</v>
      </c>
      <c r="AD45" s="573"/>
      <c r="AE45" s="573"/>
      <c r="AF45" s="573"/>
      <c r="AG45" s="573"/>
      <c r="AS45" s="790"/>
      <c r="AT45" s="790"/>
      <c r="AU45" s="790"/>
      <c r="AV45" s="790"/>
      <c r="AW45" s="790"/>
      <c r="AX45" s="790"/>
      <c r="AY45" s="790"/>
      <c r="AZ45" s="790"/>
      <c r="BA45" s="790"/>
    </row>
    <row r="46" spans="1:53" s="208" customFormat="1" x14ac:dyDescent="0.25">
      <c r="A46"/>
      <c r="B46" s="488" t="s">
        <v>100</v>
      </c>
      <c r="C46" s="489"/>
      <c r="D46" s="489">
        <v>1134.1632500000001</v>
      </c>
      <c r="E46" s="489">
        <v>1501</v>
      </c>
      <c r="F46" s="489">
        <v>66.317750000000004</v>
      </c>
      <c r="G46" s="489">
        <v>269</v>
      </c>
      <c r="H46" s="489">
        <v>444.08772999999997</v>
      </c>
      <c r="I46" s="489">
        <v>1060</v>
      </c>
      <c r="J46" s="489">
        <v>0</v>
      </c>
      <c r="K46" s="489">
        <v>104</v>
      </c>
      <c r="L46" s="489">
        <v>1192</v>
      </c>
      <c r="M46" s="489">
        <v>2213</v>
      </c>
      <c r="N46" s="489">
        <v>0</v>
      </c>
      <c r="O46" s="489">
        <v>1130</v>
      </c>
      <c r="P46" s="489">
        <v>1768</v>
      </c>
      <c r="Q46" s="489">
        <v>3087</v>
      </c>
      <c r="R46" s="489">
        <v>600</v>
      </c>
      <c r="S46" s="489">
        <v>2724</v>
      </c>
      <c r="T46" s="489">
        <v>3174</v>
      </c>
      <c r="U46" s="489">
        <v>5187</v>
      </c>
      <c r="V46" s="489">
        <v>5200</v>
      </c>
      <c r="W46" s="489">
        <v>0</v>
      </c>
      <c r="X46" s="489">
        <v>0</v>
      </c>
      <c r="Y46" s="489">
        <v>1081</v>
      </c>
      <c r="Z46" s="489">
        <v>2400</v>
      </c>
      <c r="AA46" s="489">
        <v>100</v>
      </c>
      <c r="AB46" s="489">
        <v>400</v>
      </c>
      <c r="AC46" s="489">
        <v>2400</v>
      </c>
      <c r="AD46" s="489">
        <v>2400</v>
      </c>
      <c r="AE46" s="489"/>
      <c r="AF46" s="489" t="s">
        <v>18</v>
      </c>
      <c r="AG46" s="489">
        <v>400</v>
      </c>
      <c r="AH46" s="489">
        <v>400</v>
      </c>
      <c r="AI46" s="489"/>
      <c r="AJ46" s="489"/>
      <c r="AK46" s="489">
        <v>2900</v>
      </c>
      <c r="AL46" s="489">
        <v>2900</v>
      </c>
      <c r="AM46" s="489"/>
      <c r="AN46" s="489">
        <v>2500</v>
      </c>
      <c r="AO46" s="489">
        <v>4000</v>
      </c>
      <c r="AP46" s="489">
        <v>4400</v>
      </c>
      <c r="AQ46" s="489">
        <v>400</v>
      </c>
      <c r="AR46" s="489">
        <v>2800</v>
      </c>
      <c r="AS46" s="489">
        <v>7700</v>
      </c>
      <c r="AT46" s="489">
        <v>7700</v>
      </c>
      <c r="AU46" s="489"/>
      <c r="AV46" s="489">
        <v>3900</v>
      </c>
      <c r="AW46" s="489">
        <v>7600</v>
      </c>
      <c r="AX46" s="489">
        <v>7600</v>
      </c>
      <c r="AY46" s="489">
        <v>2700</v>
      </c>
      <c r="AZ46" s="489">
        <v>4500</v>
      </c>
      <c r="BA46" s="489">
        <v>4600</v>
      </c>
    </row>
    <row r="47" spans="1:53" s="208" customFormat="1" outlineLevel="1" x14ac:dyDescent="0.25">
      <c r="A47"/>
      <c r="B47" s="219" t="s">
        <v>101</v>
      </c>
      <c r="C47" s="104"/>
      <c r="D47" s="210">
        <v>0</v>
      </c>
      <c r="E47" s="210">
        <v>0</v>
      </c>
      <c r="F47" s="210">
        <v>-2996.5463399999999</v>
      </c>
      <c r="G47" s="210">
        <v>0</v>
      </c>
      <c r="H47" s="210">
        <v>-2825.6838600000001</v>
      </c>
      <c r="I47" s="210">
        <v>0</v>
      </c>
      <c r="J47" s="210">
        <v>0</v>
      </c>
      <c r="K47" s="210">
        <v>0</v>
      </c>
      <c r="L47" s="210">
        <v>0</v>
      </c>
      <c r="M47" s="210">
        <v>0</v>
      </c>
      <c r="N47" s="210">
        <v>0</v>
      </c>
      <c r="O47" s="210"/>
      <c r="P47" s="210">
        <v>-131</v>
      </c>
      <c r="Q47" s="210">
        <v>-133</v>
      </c>
      <c r="R47" s="210">
        <v>-120</v>
      </c>
      <c r="S47" s="210">
        <v>-121</v>
      </c>
      <c r="T47" s="210">
        <v>-121</v>
      </c>
      <c r="U47" s="210">
        <v>-117</v>
      </c>
      <c r="V47" s="210"/>
      <c r="W47" s="210">
        <v>0</v>
      </c>
      <c r="X47" s="210">
        <v>0</v>
      </c>
      <c r="Y47" s="210">
        <v>0</v>
      </c>
      <c r="Z47" s="210">
        <v>0</v>
      </c>
      <c r="AA47" s="210"/>
      <c r="AB47" s="210"/>
      <c r="AC47" s="210" t="s">
        <v>18</v>
      </c>
      <c r="AD47" s="210"/>
      <c r="AE47" s="210"/>
      <c r="AF47" s="210"/>
      <c r="AG47" s="210"/>
      <c r="AS47" s="790"/>
      <c r="AT47" s="790"/>
      <c r="AU47" s="790"/>
      <c r="AV47" s="790"/>
      <c r="AW47" s="790"/>
      <c r="AX47" s="790"/>
      <c r="AY47" s="790"/>
      <c r="AZ47" s="790"/>
      <c r="BA47" s="790"/>
    </row>
    <row r="48" spans="1:53" s="208" customFormat="1" x14ac:dyDescent="0.25">
      <c r="A48"/>
      <c r="B48" s="488" t="s">
        <v>102</v>
      </c>
      <c r="C48" s="489"/>
      <c r="D48" s="489">
        <v>51558.973239999999</v>
      </c>
      <c r="E48" s="489">
        <v>51851</v>
      </c>
      <c r="F48" s="489">
        <v>41.123410000000007</v>
      </c>
      <c r="G48" s="489">
        <v>0</v>
      </c>
      <c r="H48" s="489">
        <v>0</v>
      </c>
      <c r="I48" s="489">
        <v>183</v>
      </c>
      <c r="J48" s="489">
        <v>0</v>
      </c>
      <c r="K48" s="489">
        <v>0</v>
      </c>
      <c r="L48" s="489">
        <v>90</v>
      </c>
      <c r="M48" s="489">
        <v>149</v>
      </c>
      <c r="N48" s="489">
        <v>125</v>
      </c>
      <c r="O48" s="489" t="s">
        <v>18</v>
      </c>
      <c r="P48" s="489">
        <v>0</v>
      </c>
      <c r="Q48" s="489">
        <v>0</v>
      </c>
      <c r="R48" s="489"/>
      <c r="S48" s="489">
        <v>0</v>
      </c>
      <c r="T48" s="489">
        <v>0</v>
      </c>
      <c r="U48" s="489"/>
      <c r="V48" s="489"/>
      <c r="W48" s="489">
        <v>251</v>
      </c>
      <c r="X48" s="489">
        <v>251</v>
      </c>
      <c r="Y48" s="489">
        <v>251</v>
      </c>
      <c r="Z48" s="489">
        <v>251</v>
      </c>
      <c r="AA48" s="489">
        <v>0</v>
      </c>
      <c r="AB48" s="489"/>
      <c r="AC48" s="489">
        <v>0</v>
      </c>
      <c r="AD48" s="489"/>
      <c r="AE48" s="489"/>
      <c r="AF48" s="489"/>
      <c r="AG48" s="489"/>
      <c r="AH48" s="489"/>
      <c r="AI48" s="489"/>
      <c r="AJ48" s="489"/>
      <c r="AK48" s="489"/>
      <c r="AL48" s="489"/>
      <c r="AM48" s="489"/>
      <c r="AN48" s="489"/>
      <c r="AO48" s="489"/>
      <c r="AP48" s="489"/>
      <c r="AQ48" s="489"/>
      <c r="AR48" s="489"/>
      <c r="AS48" s="489"/>
      <c r="AT48" s="489"/>
      <c r="AU48" s="489"/>
      <c r="AV48" s="489"/>
      <c r="AW48" s="489"/>
      <c r="AX48" s="489"/>
      <c r="AY48" s="489"/>
      <c r="AZ48" s="489"/>
      <c r="BA48" s="489"/>
    </row>
    <row r="49" spans="1:53" s="208" customFormat="1" x14ac:dyDescent="0.25">
      <c r="A49"/>
      <c r="B49" s="488" t="s">
        <v>153</v>
      </c>
      <c r="C49" s="489"/>
      <c r="D49" s="489">
        <v>691</v>
      </c>
      <c r="E49" s="489">
        <v>3672</v>
      </c>
      <c r="F49" s="489">
        <v>94081</v>
      </c>
      <c r="G49" s="489">
        <v>398601</v>
      </c>
      <c r="H49" s="489">
        <v>297935</v>
      </c>
      <c r="I49" s="489">
        <v>302814</v>
      </c>
      <c r="J49" s="489">
        <v>195659</v>
      </c>
      <c r="K49" s="489">
        <v>299834</v>
      </c>
      <c r="L49" s="489">
        <v>299836</v>
      </c>
      <c r="M49" s="489">
        <v>299048</v>
      </c>
      <c r="N49" s="489"/>
      <c r="O49" s="489">
        <v>490</v>
      </c>
      <c r="P49" s="489">
        <v>1152</v>
      </c>
      <c r="Q49" s="489">
        <v>1259</v>
      </c>
      <c r="R49" s="489">
        <v>-250000</v>
      </c>
      <c r="S49" s="489">
        <v>-306000</v>
      </c>
      <c r="T49" s="489">
        <v>-257000</v>
      </c>
      <c r="U49" s="489">
        <v>-253000</v>
      </c>
      <c r="V49" s="489">
        <v>-253000</v>
      </c>
      <c r="W49" s="489">
        <v>-49000</v>
      </c>
      <c r="X49" s="489">
        <v>-149208</v>
      </c>
      <c r="Y49" s="489">
        <v>-149000</v>
      </c>
      <c r="Z49" s="489">
        <v>53000</v>
      </c>
      <c r="AA49" s="489">
        <v>200000</v>
      </c>
      <c r="AB49" s="489">
        <v>200000</v>
      </c>
      <c r="AC49" s="489">
        <v>200000</v>
      </c>
      <c r="AD49" s="489">
        <v>200000</v>
      </c>
      <c r="AE49" s="489"/>
      <c r="AF49" s="489"/>
      <c r="AG49" s="489"/>
      <c r="AH49" s="489" t="s">
        <v>18</v>
      </c>
      <c r="AI49" s="489"/>
      <c r="AJ49" s="489"/>
      <c r="AK49" s="489"/>
      <c r="AL49" s="489"/>
      <c r="AM49" s="489"/>
      <c r="AN49" s="489"/>
      <c r="AO49" s="489"/>
      <c r="AP49" s="489"/>
      <c r="AQ49" s="489"/>
      <c r="AR49" s="489"/>
      <c r="AS49" s="489"/>
      <c r="AT49" s="489"/>
      <c r="AU49" s="489"/>
      <c r="AV49" s="489"/>
      <c r="AW49" s="489"/>
      <c r="AX49" s="489"/>
      <c r="AY49" s="489"/>
      <c r="AZ49" s="489"/>
      <c r="BA49" s="489"/>
    </row>
    <row r="50" spans="1:53" s="208" customFormat="1" outlineLevel="1" x14ac:dyDescent="0.25">
      <c r="A50"/>
      <c r="B50" s="219" t="s">
        <v>265</v>
      </c>
      <c r="C50" s="104"/>
      <c r="D50" s="210">
        <v>0</v>
      </c>
      <c r="E50" s="210">
        <v>-79614</v>
      </c>
      <c r="F50" s="210">
        <v>-18911</v>
      </c>
      <c r="G50" s="210">
        <v>79614</v>
      </c>
      <c r="H50" s="210">
        <v>79614</v>
      </c>
      <c r="I50" s="210">
        <v>79614</v>
      </c>
      <c r="J50" s="210"/>
      <c r="K50" s="210">
        <v>0</v>
      </c>
      <c r="L50" s="210">
        <v>0</v>
      </c>
      <c r="M50" s="210"/>
      <c r="N50" s="210"/>
      <c r="O50" s="210" t="s">
        <v>18</v>
      </c>
      <c r="P50" s="210">
        <v>0</v>
      </c>
      <c r="Q50" s="210"/>
      <c r="R50" s="210"/>
      <c r="S50" s="210">
        <v>0</v>
      </c>
      <c r="T50" s="210">
        <v>0</v>
      </c>
      <c r="U50" s="210"/>
      <c r="V50" s="210"/>
      <c r="W50" s="210"/>
      <c r="X50" s="210"/>
      <c r="Y50" s="210"/>
      <c r="Z50" s="210"/>
      <c r="AA50" s="210"/>
      <c r="AB50" s="210"/>
      <c r="AC50" s="210">
        <v>0</v>
      </c>
      <c r="AD50" s="210"/>
      <c r="AE50" s="210"/>
      <c r="AF50" s="210"/>
      <c r="AG50" s="210"/>
      <c r="AS50" s="790"/>
      <c r="AT50" s="790"/>
      <c r="AU50" s="790"/>
      <c r="AV50" s="790"/>
      <c r="AW50" s="790"/>
      <c r="AX50" s="790"/>
      <c r="AY50" s="790"/>
      <c r="AZ50" s="790"/>
      <c r="BA50" s="790"/>
    </row>
    <row r="51" spans="1:53" s="208" customFormat="1" ht="24" customHeight="1" x14ac:dyDescent="0.25">
      <c r="A51"/>
      <c r="B51" s="488" t="s">
        <v>641</v>
      </c>
      <c r="C51" s="492"/>
      <c r="D51" s="493"/>
      <c r="E51" s="494">
        <f>SUM(E42:E45,E47:E48,E40,E50)</f>
        <v>604</v>
      </c>
      <c r="F51" s="494">
        <f t="shared" ref="F51:H51" si="17">SUM(F42:F45,F47:F48,F40,F50)</f>
        <v>-16240.596000000001</v>
      </c>
      <c r="G51" s="494">
        <f t="shared" si="17"/>
        <v>94680</v>
      </c>
      <c r="H51" s="494">
        <f t="shared" si="17"/>
        <v>93653.832751098016</v>
      </c>
      <c r="I51" s="494">
        <f>SUM(I42:I45,I47:I48,I40,I50)</f>
        <v>102048</v>
      </c>
      <c r="J51" s="494">
        <f>SUM(J42:J45,J47:J48,J40,J50)</f>
        <v>2390</v>
      </c>
      <c r="K51" s="494">
        <f>SUM(K42:K45,K47:K48,K40,K50)</f>
        <v>-321606</v>
      </c>
      <c r="L51" s="494">
        <f>3469+SUM(L42:L45,L47:L48,L40,L50)</f>
        <v>-317701</v>
      </c>
      <c r="M51" s="494">
        <f>3469+SUM(M42:M45,M47:M48,M40,M50)</f>
        <v>-317304</v>
      </c>
      <c r="N51" s="494">
        <f t="shared" ref="N51" si="18">SUM(N42:N45,N47:N48,N50,N40)</f>
        <v>441</v>
      </c>
      <c r="O51" s="494">
        <f t="shared" ref="O51" si="19">SUM(O42:O45,O47:O48,O50,O40)</f>
        <v>392</v>
      </c>
      <c r="P51" s="494">
        <f t="shared" ref="P51" si="20">SUM(P42:P45,P47:P48,P50,P40)</f>
        <v>424</v>
      </c>
      <c r="Q51" s="494">
        <f t="shared" ref="Q51" si="21">SUM(Q42:Q45,Q47:Q48,Q50,Q40)</f>
        <v>1254</v>
      </c>
      <c r="R51" s="494">
        <f t="shared" ref="R51" si="22">SUM(R42:R45,R47:R48,R50,R40)</f>
        <v>972</v>
      </c>
      <c r="S51" s="494">
        <f t="shared" ref="S51" si="23">SUM(S42:S45,S47:S48,S50,S40)</f>
        <v>3202</v>
      </c>
      <c r="T51" s="494">
        <f t="shared" ref="T51" si="24">SUM(T42:T45,T47:T48,T50,T40)</f>
        <v>6218</v>
      </c>
      <c r="U51" s="494">
        <f t="shared" ref="U51" si="25">SUM(U42:U45,U47:U48,U50,U40)</f>
        <v>9821</v>
      </c>
      <c r="V51" s="536">
        <v>9800</v>
      </c>
      <c r="W51" s="536">
        <f t="shared" ref="W51" si="26">SUM(W42:W45,W47:W48,W50,W40)</f>
        <v>2448</v>
      </c>
      <c r="X51" s="494">
        <f>SUM(X42:X45,X47:X48,X50,X40)</f>
        <v>10143</v>
      </c>
      <c r="Y51" s="536">
        <v>7200</v>
      </c>
      <c r="Z51" s="536">
        <v>15000</v>
      </c>
      <c r="AA51" s="536">
        <v>2600</v>
      </c>
      <c r="AB51" s="494">
        <v>4200</v>
      </c>
      <c r="AC51" s="494">
        <v>10200</v>
      </c>
      <c r="AD51" s="494">
        <v>10300</v>
      </c>
      <c r="AE51" s="494">
        <v>1600</v>
      </c>
      <c r="AF51" s="494">
        <v>1900</v>
      </c>
      <c r="AG51" s="494">
        <v>2600</v>
      </c>
      <c r="AH51" s="494">
        <v>3200</v>
      </c>
      <c r="AI51" s="494">
        <v>400</v>
      </c>
      <c r="AJ51" s="494">
        <v>1400</v>
      </c>
      <c r="AK51" s="494">
        <v>1300</v>
      </c>
      <c r="AL51" s="494">
        <v>1600</v>
      </c>
      <c r="AM51" s="494">
        <v>200</v>
      </c>
      <c r="AN51" s="494">
        <v>900</v>
      </c>
      <c r="AO51" s="494">
        <v>2500</v>
      </c>
      <c r="AP51" s="494">
        <v>3700</v>
      </c>
      <c r="AQ51" s="494">
        <v>1400</v>
      </c>
      <c r="AR51" s="494">
        <v>3100</v>
      </c>
      <c r="AS51" s="791">
        <v>4900</v>
      </c>
      <c r="AT51" s="791">
        <v>7200</v>
      </c>
      <c r="AU51" s="791">
        <v>1700</v>
      </c>
      <c r="AV51" s="791">
        <v>3400</v>
      </c>
      <c r="AW51" s="791">
        <v>6700</v>
      </c>
      <c r="AX51" s="791">
        <v>9400</v>
      </c>
      <c r="AY51" s="791">
        <v>4400</v>
      </c>
      <c r="AZ51" s="791">
        <v>8700</v>
      </c>
      <c r="BA51" s="791">
        <v>12100</v>
      </c>
    </row>
    <row r="52" spans="1:53" s="208" customFormat="1" x14ac:dyDescent="0.25">
      <c r="A52"/>
      <c r="B52" s="123"/>
      <c r="C52" s="220"/>
      <c r="F52" s="220"/>
      <c r="G52" s="220"/>
      <c r="AS52" s="790"/>
      <c r="AT52" s="790"/>
      <c r="AU52" s="790"/>
      <c r="AV52" s="790"/>
      <c r="AW52" s="790"/>
      <c r="AX52" s="790"/>
      <c r="AY52" s="790"/>
      <c r="AZ52" s="790"/>
      <c r="BA52" s="790"/>
    </row>
    <row r="53" spans="1:53" s="208" customFormat="1" ht="35.25" customHeight="1" thickBot="1" x14ac:dyDescent="0.3">
      <c r="A53"/>
      <c r="B53" s="96" t="s">
        <v>731</v>
      </c>
      <c r="C53" s="102"/>
      <c r="D53" s="221">
        <v>-224587.90349078216</v>
      </c>
      <c r="E53" s="221">
        <f t="shared" ref="E53:T53" si="27">E38+E39+E41+E46+E49+E51</f>
        <v>-371422</v>
      </c>
      <c r="F53" s="221">
        <f t="shared" si="27"/>
        <v>-61491.475959999996</v>
      </c>
      <c r="G53" s="221">
        <f t="shared" si="27"/>
        <v>184498</v>
      </c>
      <c r="H53" s="221">
        <f t="shared" si="27"/>
        <v>-102203.76850893286</v>
      </c>
      <c r="I53" s="221">
        <f t="shared" si="27"/>
        <v>-238743</v>
      </c>
      <c r="J53" s="221">
        <f t="shared" si="27"/>
        <v>64341</v>
      </c>
      <c r="K53" s="221">
        <f t="shared" si="27"/>
        <v>-263516</v>
      </c>
      <c r="L53" s="221">
        <f t="shared" si="27"/>
        <v>-408760</v>
      </c>
      <c r="M53" s="221">
        <f t="shared" si="27"/>
        <v>-515199</v>
      </c>
      <c r="N53" s="221">
        <f t="shared" si="27"/>
        <v>-170489</v>
      </c>
      <c r="O53" s="221">
        <f t="shared" si="27"/>
        <v>-309082</v>
      </c>
      <c r="P53" s="221">
        <f t="shared" si="27"/>
        <v>-426740</v>
      </c>
      <c r="Q53" s="221">
        <f t="shared" si="27"/>
        <v>-568567</v>
      </c>
      <c r="R53" s="221">
        <f t="shared" si="27"/>
        <v>-359010</v>
      </c>
      <c r="S53" s="221">
        <f t="shared" si="27"/>
        <v>-527088</v>
      </c>
      <c r="T53" s="221">
        <f t="shared" si="27"/>
        <v>-607039</v>
      </c>
      <c r="U53" s="221">
        <f>U38+U39+U41+U46+U49+U51+U50+U40</f>
        <v>-740017</v>
      </c>
      <c r="V53" s="221">
        <f>V38+V39+V41+V46+V49+V51+V50+V40</f>
        <v>-740000</v>
      </c>
      <c r="W53" s="221">
        <f t="shared" ref="W53:AA53" si="28">W38+W39+W41+W46+W49+W51+W50+W40</f>
        <v>-238261</v>
      </c>
      <c r="X53" s="221">
        <f t="shared" si="28"/>
        <v>-482186</v>
      </c>
      <c r="Y53" s="221">
        <f>SUM(Y38:Y51)</f>
        <v>-621597</v>
      </c>
      <c r="Z53" s="221">
        <f t="shared" si="28"/>
        <v>-612000</v>
      </c>
      <c r="AA53" s="221">
        <f t="shared" si="28"/>
        <v>-82700</v>
      </c>
      <c r="AB53" s="221">
        <v>-305600</v>
      </c>
      <c r="AC53" s="221">
        <v>-588000</v>
      </c>
      <c r="AD53" s="221">
        <v>-814800</v>
      </c>
      <c r="AE53" s="221">
        <v>-242700</v>
      </c>
      <c r="AF53" s="221">
        <v>-351000</v>
      </c>
      <c r="AG53" s="221">
        <v>-459200</v>
      </c>
      <c r="AH53" s="221">
        <v>-655100</v>
      </c>
      <c r="AI53" s="221">
        <v>-161800</v>
      </c>
      <c r="AJ53" s="221">
        <v>-371700</v>
      </c>
      <c r="AK53" s="221">
        <v>-590700</v>
      </c>
      <c r="AL53" s="221">
        <v>-645600</v>
      </c>
      <c r="AM53" s="221">
        <v>-230700</v>
      </c>
      <c r="AN53" s="221">
        <f>SUM(AN38:AN51)</f>
        <v>-430800</v>
      </c>
      <c r="AO53" s="221">
        <f>SUM(AO38:AO51)</f>
        <v>-593500</v>
      </c>
      <c r="AP53" s="221">
        <f>SUM(AP38:AP51)</f>
        <v>-772900</v>
      </c>
      <c r="AQ53" s="221">
        <f>SUM(AQ38:AQ51)</f>
        <v>-252100</v>
      </c>
      <c r="AR53" s="221">
        <v>-587600</v>
      </c>
      <c r="AS53" s="792">
        <v>-726200</v>
      </c>
      <c r="AT53" s="792">
        <v>-987100</v>
      </c>
      <c r="AU53" s="792">
        <v>-192700</v>
      </c>
      <c r="AV53" s="792">
        <v>-297800</v>
      </c>
      <c r="AW53" s="792">
        <v>-352100</v>
      </c>
      <c r="AX53" s="792">
        <v>-420700</v>
      </c>
      <c r="AY53" s="792">
        <v>-56600</v>
      </c>
      <c r="AZ53" s="792">
        <v>-132900</v>
      </c>
      <c r="BA53" s="792">
        <v>-94900</v>
      </c>
    </row>
    <row r="54" spans="1:53" s="216" customFormat="1" x14ac:dyDescent="0.25">
      <c r="A54"/>
      <c r="B54" s="214"/>
      <c r="C54" s="222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S54" s="793"/>
      <c r="AT54" s="793"/>
      <c r="AU54" s="793"/>
      <c r="AV54" s="793"/>
      <c r="AW54" s="793"/>
      <c r="AX54" s="793"/>
      <c r="AY54" s="793"/>
      <c r="AZ54" s="793"/>
      <c r="BA54" s="793"/>
    </row>
    <row r="55" spans="1:53" s="208" customFormat="1" x14ac:dyDescent="0.25">
      <c r="A55"/>
      <c r="B55" s="103" t="s">
        <v>103</v>
      </c>
      <c r="C55" s="104"/>
      <c r="D55" s="105"/>
      <c r="E55" s="105"/>
      <c r="F55" s="105"/>
      <c r="G55" s="105"/>
      <c r="H55" s="105"/>
      <c r="I55" s="105"/>
      <c r="J55" s="105"/>
      <c r="K55" s="105"/>
      <c r="L55" s="74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S55" s="790"/>
      <c r="AT55" s="790"/>
      <c r="AU55" s="790"/>
      <c r="AV55" s="790"/>
      <c r="AW55" s="790"/>
      <c r="AX55" s="790"/>
      <c r="AY55" s="790"/>
      <c r="AZ55" s="790"/>
      <c r="BA55" s="790"/>
    </row>
    <row r="56" spans="1:53" x14ac:dyDescent="0.25">
      <c r="C56" s="57"/>
      <c r="D56" s="223"/>
      <c r="E56" s="223"/>
      <c r="F56" s="223"/>
      <c r="G56" s="223"/>
      <c r="H56" s="223"/>
      <c r="I56" s="223"/>
      <c r="J56" s="223"/>
      <c r="K56" s="223"/>
      <c r="L56" s="224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223"/>
      <c r="Y56" s="223"/>
      <c r="Z56" s="223"/>
      <c r="AA56" s="223"/>
      <c r="AB56" s="223"/>
      <c r="AC56" s="223"/>
      <c r="AD56" s="223"/>
      <c r="AE56" s="223"/>
      <c r="AF56" s="223"/>
      <c r="AG56" s="223"/>
      <c r="AS56" s="794"/>
      <c r="AT56" s="794"/>
      <c r="AU56" s="794"/>
      <c r="AV56" s="794"/>
      <c r="AW56" s="794"/>
      <c r="AX56" s="794"/>
      <c r="AY56" s="794"/>
      <c r="AZ56" s="794"/>
      <c r="BA56" s="794"/>
    </row>
    <row r="57" spans="1:53" s="208" customFormat="1" x14ac:dyDescent="0.25">
      <c r="A57"/>
      <c r="B57" s="488" t="s">
        <v>732</v>
      </c>
      <c r="C57" s="489"/>
      <c r="D57" s="489">
        <v>-98493.456291330585</v>
      </c>
      <c r="E57" s="489">
        <v>-122552</v>
      </c>
      <c r="F57" s="489">
        <v>-32825.696920000002</v>
      </c>
      <c r="G57" s="489">
        <v>-62774</v>
      </c>
      <c r="H57" s="489">
        <v>-89426.121869999988</v>
      </c>
      <c r="I57" s="489">
        <v>-121581</v>
      </c>
      <c r="J57" s="489">
        <v>-52967</v>
      </c>
      <c r="K57" s="489">
        <v>-82416</v>
      </c>
      <c r="L57" s="489">
        <v>-108013</v>
      </c>
      <c r="M57" s="489">
        <v>-143111</v>
      </c>
      <c r="N57" s="489">
        <v>-20245</v>
      </c>
      <c r="O57" s="489">
        <v>-34336</v>
      </c>
      <c r="P57" s="489">
        <v>-48294</v>
      </c>
      <c r="Q57" s="489">
        <v>-67393</v>
      </c>
      <c r="R57" s="489">
        <v>-12610</v>
      </c>
      <c r="S57" s="489">
        <v>-36135</v>
      </c>
      <c r="T57" s="489">
        <v>-47484</v>
      </c>
      <c r="U57" s="489">
        <v>-59632</v>
      </c>
      <c r="V57" s="489">
        <v>-59600</v>
      </c>
      <c r="W57" s="489">
        <v>-12328</v>
      </c>
      <c r="X57" s="489">
        <v>-28372</v>
      </c>
      <c r="Y57" s="489">
        <v>-37111</v>
      </c>
      <c r="Z57" s="489">
        <v>-46700</v>
      </c>
      <c r="AA57" s="489">
        <v>-33700</v>
      </c>
      <c r="AB57" s="489">
        <v>-62800</v>
      </c>
      <c r="AC57" s="489">
        <v>-95900</v>
      </c>
      <c r="AD57" s="489">
        <v>-127300</v>
      </c>
      <c r="AE57" s="489">
        <v>-35800</v>
      </c>
      <c r="AF57" s="489">
        <v>-75300</v>
      </c>
      <c r="AG57" s="489">
        <v>-114000</v>
      </c>
      <c r="AH57" s="489">
        <v>-148500</v>
      </c>
      <c r="AI57" s="489">
        <v>-34900</v>
      </c>
      <c r="AJ57" s="489">
        <v>-66500</v>
      </c>
      <c r="AK57" s="489">
        <v>-95900</v>
      </c>
      <c r="AL57" s="489">
        <v>-128500</v>
      </c>
      <c r="AM57" s="489">
        <v>-42200</v>
      </c>
      <c r="AN57" s="489">
        <v>-68600</v>
      </c>
      <c r="AO57" s="489">
        <v>-103100</v>
      </c>
      <c r="AP57" s="489">
        <v>-140100</v>
      </c>
      <c r="AQ57" s="489">
        <v>-40300</v>
      </c>
      <c r="AR57" s="489">
        <v>-82600</v>
      </c>
      <c r="AS57" s="489">
        <v>-114400</v>
      </c>
      <c r="AT57" s="489">
        <v>-166500</v>
      </c>
      <c r="AU57" s="489">
        <v>-41600</v>
      </c>
      <c r="AV57" s="489">
        <v>-86300</v>
      </c>
      <c r="AW57" s="489">
        <v>-122000</v>
      </c>
      <c r="AX57" s="489">
        <v>-161100</v>
      </c>
      <c r="AY57" s="489">
        <v>-46700</v>
      </c>
      <c r="AZ57" s="489">
        <v>-81200</v>
      </c>
      <c r="BA57" s="489">
        <v>-124500</v>
      </c>
    </row>
    <row r="58" spans="1:53" s="208" customFormat="1" outlineLevel="1" x14ac:dyDescent="0.25">
      <c r="A58"/>
      <c r="B58" s="123" t="s">
        <v>104</v>
      </c>
      <c r="C58" s="128"/>
      <c r="D58" s="210">
        <v>0</v>
      </c>
      <c r="E58" s="210">
        <v>-15870</v>
      </c>
      <c r="F58" s="210">
        <v>-3306.4480199999998</v>
      </c>
      <c r="G58" s="210">
        <v>-6421</v>
      </c>
      <c r="H58" s="210">
        <v>-9288.0361699999994</v>
      </c>
      <c r="I58" s="210">
        <v>-11840</v>
      </c>
      <c r="J58" s="210">
        <v>-2250</v>
      </c>
      <c r="K58" s="210">
        <v>-4419</v>
      </c>
      <c r="L58" s="210">
        <v>-6871</v>
      </c>
      <c r="M58" s="210">
        <v>-8607</v>
      </c>
      <c r="N58" s="210">
        <v>-2332</v>
      </c>
      <c r="O58" s="210">
        <v>-4591</v>
      </c>
      <c r="P58" s="210">
        <v>-6635</v>
      </c>
      <c r="Q58" s="210">
        <v>-8556</v>
      </c>
      <c r="R58" s="210">
        <v>-1580</v>
      </c>
      <c r="S58" s="210">
        <v>-3241</v>
      </c>
      <c r="T58" s="210">
        <v>-4748</v>
      </c>
      <c r="U58" s="210">
        <v>-6095</v>
      </c>
      <c r="V58" s="210"/>
      <c r="W58" s="210">
        <v>-1329</v>
      </c>
      <c r="X58" s="210">
        <v>-2438</v>
      </c>
      <c r="Y58" s="210"/>
      <c r="Z58" s="210">
        <v>-3392</v>
      </c>
      <c r="AA58" s="210"/>
      <c r="AB58" s="210"/>
      <c r="AC58" s="210">
        <v>0</v>
      </c>
      <c r="AD58" s="210"/>
      <c r="AE58" s="210"/>
      <c r="AF58" s="210"/>
      <c r="AG58" s="210"/>
      <c r="AS58" s="790"/>
      <c r="AT58" s="790"/>
      <c r="AU58" s="790"/>
      <c r="AV58" s="790"/>
      <c r="AW58" s="790"/>
      <c r="AX58" s="790"/>
      <c r="AY58" s="790"/>
      <c r="AZ58" s="790"/>
      <c r="BA58" s="790"/>
    </row>
    <row r="59" spans="1:53" s="208" customFormat="1" x14ac:dyDescent="0.25">
      <c r="A59"/>
      <c r="B59" s="488" t="s">
        <v>105</v>
      </c>
      <c r="C59" s="495"/>
      <c r="D59" s="489">
        <v>31662.307680000024</v>
      </c>
      <c r="E59" s="489">
        <v>3862</v>
      </c>
      <c r="F59" s="489">
        <v>0</v>
      </c>
      <c r="G59" s="489">
        <v>0</v>
      </c>
      <c r="H59" s="489">
        <v>115402.82730000005</v>
      </c>
      <c r="I59" s="489">
        <v>179203</v>
      </c>
      <c r="J59" s="489">
        <v>89387</v>
      </c>
      <c r="K59" s="489">
        <v>345436</v>
      </c>
      <c r="L59" s="489">
        <v>398268</v>
      </c>
      <c r="M59" s="489">
        <v>424957</v>
      </c>
      <c r="N59" s="489">
        <v>199347</v>
      </c>
      <c r="O59" s="489">
        <v>275325</v>
      </c>
      <c r="P59" s="489">
        <v>468055</v>
      </c>
      <c r="Q59" s="489">
        <v>1004598</v>
      </c>
      <c r="R59" s="489">
        <v>80181</v>
      </c>
      <c r="S59" s="489">
        <v>50844</v>
      </c>
      <c r="T59" s="489">
        <v>50521</v>
      </c>
      <c r="U59" s="489">
        <v>366332</v>
      </c>
      <c r="V59" s="489">
        <v>366300</v>
      </c>
      <c r="W59" s="489">
        <v>0</v>
      </c>
      <c r="X59" s="489">
        <v>212</v>
      </c>
      <c r="Y59" s="489">
        <v>367</v>
      </c>
      <c r="Z59" s="489">
        <v>300</v>
      </c>
      <c r="AA59" s="489">
        <v>0</v>
      </c>
      <c r="AB59" s="489"/>
      <c r="AC59" s="489">
        <v>99300</v>
      </c>
      <c r="AD59" s="489">
        <v>549100</v>
      </c>
      <c r="AE59" s="489">
        <v>18200</v>
      </c>
      <c r="AF59" s="489">
        <v>285500</v>
      </c>
      <c r="AG59" s="489">
        <v>289300</v>
      </c>
      <c r="AH59" s="489">
        <v>285700</v>
      </c>
      <c r="AI59" s="489">
        <v>24300</v>
      </c>
      <c r="AJ59" s="489">
        <v>189400</v>
      </c>
      <c r="AK59" s="489">
        <v>418000</v>
      </c>
      <c r="AL59" s="489">
        <v>323900</v>
      </c>
      <c r="AM59" s="489">
        <v>163500</v>
      </c>
      <c r="AN59" s="489">
        <v>169500</v>
      </c>
      <c r="AO59" s="489">
        <v>211200</v>
      </c>
      <c r="AP59" s="489">
        <v>141400</v>
      </c>
      <c r="AQ59" s="489">
        <v>158700</v>
      </c>
      <c r="AR59" s="489">
        <v>198100</v>
      </c>
      <c r="AS59" s="489">
        <v>149400</v>
      </c>
      <c r="AT59" s="489">
        <v>392200</v>
      </c>
      <c r="AU59" s="489">
        <v>29600</v>
      </c>
      <c r="AV59" s="489">
        <v>24400</v>
      </c>
      <c r="AW59" s="489">
        <v>84400</v>
      </c>
      <c r="AX59" s="489">
        <v>84000</v>
      </c>
      <c r="AY59" s="489">
        <v>0</v>
      </c>
      <c r="AZ59" s="489">
        <v>0</v>
      </c>
      <c r="BA59" s="489">
        <v>0</v>
      </c>
    </row>
    <row r="60" spans="1:53" s="208" customFormat="1" x14ac:dyDescent="0.25">
      <c r="A60"/>
      <c r="B60" s="488" t="s">
        <v>857</v>
      </c>
      <c r="C60" s="495"/>
      <c r="D60" s="489"/>
      <c r="E60" s="489"/>
      <c r="F60" s="489"/>
      <c r="G60" s="489"/>
      <c r="H60" s="489"/>
      <c r="I60" s="489"/>
      <c r="J60" s="489"/>
      <c r="K60" s="489"/>
      <c r="L60" s="489"/>
      <c r="M60" s="489"/>
      <c r="N60" s="489"/>
      <c r="O60" s="489"/>
      <c r="P60" s="489"/>
      <c r="Q60" s="489"/>
      <c r="R60" s="489"/>
      <c r="S60" s="489"/>
      <c r="T60" s="489"/>
      <c r="U60" s="489"/>
      <c r="V60" s="489"/>
      <c r="W60" s="489"/>
      <c r="X60" s="489"/>
      <c r="Y60" s="489"/>
      <c r="Z60" s="489"/>
      <c r="AA60" s="489"/>
      <c r="AB60" s="489"/>
      <c r="AC60" s="489"/>
      <c r="AD60" s="489"/>
      <c r="AE60" s="489"/>
      <c r="AF60" s="489"/>
      <c r="AG60" s="489"/>
      <c r="AH60" s="489"/>
      <c r="AI60" s="489"/>
      <c r="AJ60" s="489"/>
      <c r="AK60" s="489"/>
      <c r="AL60" s="489"/>
      <c r="AM60" s="489"/>
      <c r="AN60" s="489"/>
      <c r="AO60" s="489"/>
      <c r="AP60" s="489"/>
      <c r="AQ60" s="489"/>
      <c r="AR60" s="489"/>
      <c r="AS60" s="489"/>
      <c r="AT60" s="489"/>
      <c r="AU60" s="489"/>
      <c r="AV60" s="489"/>
      <c r="AW60" s="489"/>
      <c r="AX60" s="489">
        <v>71600</v>
      </c>
      <c r="AY60" s="489">
        <v>10200</v>
      </c>
      <c r="AZ60" s="489">
        <v>10200</v>
      </c>
      <c r="BA60" s="489">
        <v>10200</v>
      </c>
    </row>
    <row r="61" spans="1:53" s="225" customFormat="1" x14ac:dyDescent="0.25">
      <c r="A61"/>
      <c r="B61" s="488" t="s">
        <v>106</v>
      </c>
      <c r="C61" s="495"/>
      <c r="D61" s="489">
        <v>-91162.225640000004</v>
      </c>
      <c r="E61" s="489">
        <v>-98400</v>
      </c>
      <c r="F61" s="489">
        <v>-24488.899669999999</v>
      </c>
      <c r="G61" s="489">
        <v>-40762</v>
      </c>
      <c r="H61" s="489">
        <v>-57191.481340000006</v>
      </c>
      <c r="I61" s="489">
        <v>-73777</v>
      </c>
      <c r="J61" s="489">
        <v>-20679</v>
      </c>
      <c r="K61" s="489">
        <v>-45150</v>
      </c>
      <c r="L61" s="489">
        <v>-81047</v>
      </c>
      <c r="M61" s="489">
        <v>-137336</v>
      </c>
      <c r="N61" s="489">
        <v>-28823</v>
      </c>
      <c r="O61" s="489">
        <v>-64951</v>
      </c>
      <c r="P61" s="489">
        <v>-218874</v>
      </c>
      <c r="Q61" s="489">
        <v>-257855</v>
      </c>
      <c r="R61" s="489">
        <v>-94422</v>
      </c>
      <c r="S61" s="489">
        <v>-146208</v>
      </c>
      <c r="T61" s="489">
        <v>-194074</v>
      </c>
      <c r="U61" s="489">
        <v>-255210</v>
      </c>
      <c r="V61" s="489">
        <v>-255200</v>
      </c>
      <c r="W61" s="489">
        <v>-60921</v>
      </c>
      <c r="X61" s="489">
        <v>-121289</v>
      </c>
      <c r="Y61" s="489">
        <v>-181652</v>
      </c>
      <c r="Z61" s="489">
        <v>-248600</v>
      </c>
      <c r="AA61" s="489">
        <v>-61600</v>
      </c>
      <c r="AB61" s="489">
        <v>-122800</v>
      </c>
      <c r="AC61" s="489">
        <v>-186100</v>
      </c>
      <c r="AD61" s="489">
        <v>-248300</v>
      </c>
      <c r="AE61" s="489">
        <v>-77600</v>
      </c>
      <c r="AF61" s="489">
        <v>-182100</v>
      </c>
      <c r="AG61" s="489">
        <v>-241400</v>
      </c>
      <c r="AH61" s="489">
        <v>-301200</v>
      </c>
      <c r="AI61" s="489">
        <v>-72800</v>
      </c>
      <c r="AJ61" s="489">
        <v>-145100</v>
      </c>
      <c r="AK61" s="489">
        <v>-219000</v>
      </c>
      <c r="AL61" s="489">
        <v>-348600</v>
      </c>
      <c r="AM61" s="489">
        <v>-77500</v>
      </c>
      <c r="AN61" s="489">
        <v>-154600</v>
      </c>
      <c r="AO61" s="489">
        <v>-231800</v>
      </c>
      <c r="AP61" s="489">
        <v>-309000</v>
      </c>
      <c r="AQ61" s="489">
        <v>-77300</v>
      </c>
      <c r="AR61" s="489">
        <v>-153300</v>
      </c>
      <c r="AS61" s="489">
        <v>-270400</v>
      </c>
      <c r="AT61" s="489">
        <v>-360000</v>
      </c>
      <c r="AU61" s="489">
        <v>-104300</v>
      </c>
      <c r="AV61" s="489">
        <v>-177100</v>
      </c>
      <c r="AW61" s="489">
        <v>-189800</v>
      </c>
      <c r="AX61" s="489">
        <v>-201000</v>
      </c>
      <c r="AY61" s="489">
        <v>-7200</v>
      </c>
      <c r="AZ61" s="489">
        <v>-16200</v>
      </c>
      <c r="BA61" s="489">
        <v>-23500</v>
      </c>
    </row>
    <row r="62" spans="1:53" s="225" customFormat="1" ht="15" customHeight="1" x14ac:dyDescent="0.25">
      <c r="A62"/>
      <c r="B62" s="488" t="s">
        <v>884</v>
      </c>
      <c r="C62" s="495"/>
      <c r="D62" s="489"/>
      <c r="E62" s="489"/>
      <c r="F62" s="489"/>
      <c r="G62" s="489"/>
      <c r="H62" s="489"/>
      <c r="I62" s="489"/>
      <c r="J62" s="489"/>
      <c r="K62" s="489"/>
      <c r="L62" s="489"/>
      <c r="M62" s="489"/>
      <c r="N62" s="489"/>
      <c r="O62" s="489"/>
      <c r="P62" s="489"/>
      <c r="Q62" s="489"/>
      <c r="R62" s="489"/>
      <c r="S62" s="489"/>
      <c r="T62" s="489"/>
      <c r="U62" s="489"/>
      <c r="V62" s="489"/>
      <c r="W62" s="489"/>
      <c r="X62" s="489"/>
      <c r="Y62" s="489"/>
      <c r="Z62" s="489"/>
      <c r="AA62" s="489"/>
      <c r="AB62" s="489"/>
      <c r="AC62" s="489"/>
      <c r="AD62" s="489"/>
      <c r="AE62" s="489"/>
      <c r="AF62" s="489"/>
      <c r="AG62" s="489"/>
      <c r="AH62" s="489"/>
      <c r="AI62" s="489"/>
      <c r="AJ62" s="489"/>
      <c r="AK62" s="489"/>
      <c r="AL62" s="489"/>
      <c r="AM62" s="489"/>
      <c r="AN62" s="489"/>
      <c r="AO62" s="489"/>
      <c r="AP62" s="489"/>
      <c r="AQ62" s="489"/>
      <c r="AR62" s="489"/>
      <c r="AS62" s="489"/>
      <c r="AT62" s="489"/>
      <c r="AU62" s="489"/>
      <c r="AV62" s="489"/>
      <c r="AW62" s="489"/>
      <c r="AX62" s="489"/>
      <c r="AY62" s="489"/>
      <c r="AZ62" s="489"/>
      <c r="BA62" s="489">
        <v>-900</v>
      </c>
    </row>
    <row r="63" spans="1:53" s="208" customFormat="1" outlineLevel="1" x14ac:dyDescent="0.25">
      <c r="A63"/>
      <c r="B63" s="123" t="s">
        <v>107</v>
      </c>
      <c r="C63" s="104"/>
      <c r="D63" s="210">
        <v>0</v>
      </c>
      <c r="E63" s="210">
        <v>-9851</v>
      </c>
      <c r="F63" s="210">
        <v>-1673.72327</v>
      </c>
      <c r="G63" s="210">
        <v>-3261</v>
      </c>
      <c r="H63" s="210">
        <v>-4547.9602300000006</v>
      </c>
      <c r="I63" s="210">
        <v>-6779</v>
      </c>
      <c r="J63" s="210">
        <v>-2101</v>
      </c>
      <c r="K63" s="210">
        <v>-4811</v>
      </c>
      <c r="L63" s="210">
        <v>-10953</v>
      </c>
      <c r="M63" s="210">
        <v>-15403</v>
      </c>
      <c r="N63" s="210">
        <v>-3972</v>
      </c>
      <c r="O63" s="210">
        <v>-8048</v>
      </c>
      <c r="P63" s="210">
        <v>-12760</v>
      </c>
      <c r="Q63" s="210">
        <v>-16753</v>
      </c>
      <c r="R63" s="210">
        <v>-7456</v>
      </c>
      <c r="S63" s="210">
        <v>-14620</v>
      </c>
      <c r="T63" s="210">
        <v>-21525</v>
      </c>
      <c r="U63" s="210">
        <v>-28053</v>
      </c>
      <c r="V63" s="210"/>
      <c r="W63" s="210">
        <v>-6926</v>
      </c>
      <c r="X63" s="210">
        <v>-13291</v>
      </c>
      <c r="Y63" s="210"/>
      <c r="Z63" s="210">
        <v>-19878</v>
      </c>
      <c r="AA63" s="210"/>
      <c r="AB63" s="210"/>
      <c r="AC63" s="210">
        <v>0</v>
      </c>
      <c r="AD63" s="210"/>
      <c r="AE63" s="210"/>
      <c r="AF63" s="210"/>
      <c r="AG63" s="210"/>
      <c r="AS63" s="790"/>
      <c r="AT63" s="790"/>
      <c r="AU63" s="790"/>
      <c r="AV63" s="790"/>
      <c r="AW63" s="790"/>
      <c r="AX63" s="790"/>
      <c r="AY63" s="790"/>
      <c r="AZ63" s="790"/>
      <c r="BA63" s="790"/>
    </row>
    <row r="64" spans="1:53" s="208" customFormat="1" x14ac:dyDescent="0.25">
      <c r="A64"/>
      <c r="B64" s="488" t="s">
        <v>733</v>
      </c>
      <c r="C64" s="496"/>
      <c r="D64" s="489"/>
      <c r="E64" s="489">
        <f t="shared" ref="E64:U64" si="29">E63+E58</f>
        <v>-25721</v>
      </c>
      <c r="F64" s="489">
        <f t="shared" si="29"/>
        <v>-4980.1712900000002</v>
      </c>
      <c r="G64" s="489">
        <f t="shared" si="29"/>
        <v>-9682</v>
      </c>
      <c r="H64" s="489">
        <f t="shared" si="29"/>
        <v>-13835.9964</v>
      </c>
      <c r="I64" s="489">
        <f t="shared" si="29"/>
        <v>-18619</v>
      </c>
      <c r="J64" s="489">
        <f t="shared" si="29"/>
        <v>-4351</v>
      </c>
      <c r="K64" s="489">
        <f t="shared" si="29"/>
        <v>-9230</v>
      </c>
      <c r="L64" s="489">
        <f t="shared" si="29"/>
        <v>-17824</v>
      </c>
      <c r="M64" s="489">
        <f t="shared" si="29"/>
        <v>-24010</v>
      </c>
      <c r="N64" s="489">
        <f t="shared" si="29"/>
        <v>-6304</v>
      </c>
      <c r="O64" s="489">
        <f t="shared" si="29"/>
        <v>-12639</v>
      </c>
      <c r="P64" s="489">
        <f t="shared" si="29"/>
        <v>-19395</v>
      </c>
      <c r="Q64" s="489">
        <f t="shared" si="29"/>
        <v>-25309</v>
      </c>
      <c r="R64" s="489">
        <f t="shared" si="29"/>
        <v>-9036</v>
      </c>
      <c r="S64" s="489">
        <f t="shared" si="29"/>
        <v>-17861</v>
      </c>
      <c r="T64" s="489">
        <f t="shared" si="29"/>
        <v>-26273</v>
      </c>
      <c r="U64" s="489">
        <f t="shared" si="29"/>
        <v>-34148</v>
      </c>
      <c r="V64" s="489">
        <v>-34200</v>
      </c>
      <c r="W64" s="489">
        <f>W63+W58</f>
        <v>-8255</v>
      </c>
      <c r="X64" s="489">
        <f>X63+X58</f>
        <v>-15729</v>
      </c>
      <c r="Y64" s="489">
        <v>-23300</v>
      </c>
      <c r="Z64" s="489">
        <v>-31400</v>
      </c>
      <c r="AA64" s="489">
        <v>-13200</v>
      </c>
      <c r="AB64" s="489">
        <v>-26600</v>
      </c>
      <c r="AC64" s="489">
        <v>-40000</v>
      </c>
      <c r="AD64" s="489">
        <v>-53200</v>
      </c>
      <c r="AE64" s="489">
        <v>-14900</v>
      </c>
      <c r="AF64" s="489">
        <v>-30600</v>
      </c>
      <c r="AG64" s="489">
        <v>-42700</v>
      </c>
      <c r="AH64" s="489">
        <v>-53000</v>
      </c>
      <c r="AI64" s="489">
        <v>-12000</v>
      </c>
      <c r="AJ64" s="489">
        <v>-24700</v>
      </c>
      <c r="AK64" s="489">
        <v>-35400</v>
      </c>
      <c r="AL64" s="489">
        <v>-42400</v>
      </c>
      <c r="AM64" s="489">
        <v>-18900</v>
      </c>
      <c r="AN64" s="489">
        <v>-39000</v>
      </c>
      <c r="AO64" s="489">
        <v>-71800</v>
      </c>
      <c r="AP64" s="489">
        <v>-104600</v>
      </c>
      <c r="AQ64" s="489">
        <v>-37100</v>
      </c>
      <c r="AR64" s="489">
        <v>-72100</v>
      </c>
      <c r="AS64" s="489">
        <v>-108500</v>
      </c>
      <c r="AT64" s="489">
        <v>-149400</v>
      </c>
      <c r="AU64" s="489">
        <v>-37800</v>
      </c>
      <c r="AV64" s="489">
        <v>-77200</v>
      </c>
      <c r="AW64" s="489">
        <v>-93700</v>
      </c>
      <c r="AX64" s="489">
        <v>-112400</v>
      </c>
      <c r="AY64" s="489">
        <v>-19900</v>
      </c>
      <c r="AZ64" s="489">
        <v>-34200</v>
      </c>
      <c r="BA64" s="489">
        <v>-50000</v>
      </c>
    </row>
    <row r="65" spans="1:53" s="208" customFormat="1" collapsed="1" x14ac:dyDescent="0.25">
      <c r="A65"/>
      <c r="B65" s="488" t="s">
        <v>108</v>
      </c>
      <c r="C65" s="496"/>
      <c r="D65" s="489">
        <v>0</v>
      </c>
      <c r="E65" s="489">
        <v>944</v>
      </c>
      <c r="F65" s="489">
        <v>6149.1858600000005</v>
      </c>
      <c r="G65" s="489">
        <v>11390</v>
      </c>
      <c r="H65" s="489">
        <v>17825.740709999998</v>
      </c>
      <c r="I65" s="489">
        <v>24790</v>
      </c>
      <c r="J65" s="489" t="s">
        <v>18</v>
      </c>
      <c r="K65" s="489">
        <v>0</v>
      </c>
      <c r="L65" s="489">
        <v>2833</v>
      </c>
      <c r="M65" s="489">
        <v>6598</v>
      </c>
      <c r="N65" s="489">
        <v>1627</v>
      </c>
      <c r="O65" s="489">
        <v>5407</v>
      </c>
      <c r="P65" s="489">
        <v>5407</v>
      </c>
      <c r="Q65" s="489">
        <v>13803</v>
      </c>
      <c r="R65" s="489">
        <v>0</v>
      </c>
      <c r="S65" s="489" t="s">
        <v>18</v>
      </c>
      <c r="T65" s="489" t="s">
        <v>18</v>
      </c>
      <c r="U65" s="489">
        <v>225</v>
      </c>
      <c r="V65" s="489"/>
      <c r="W65" s="489">
        <v>1000</v>
      </c>
      <c r="X65" s="489">
        <v>1000</v>
      </c>
      <c r="Y65" s="489">
        <v>3040</v>
      </c>
      <c r="Z65" s="489">
        <v>3040</v>
      </c>
      <c r="AA65" s="489">
        <v>37100</v>
      </c>
      <c r="AB65" s="489">
        <v>45500</v>
      </c>
      <c r="AC65" s="489">
        <v>57500</v>
      </c>
      <c r="AD65" s="489">
        <v>63200</v>
      </c>
      <c r="AE65" s="489">
        <v>12700</v>
      </c>
      <c r="AF65" s="489">
        <v>14000</v>
      </c>
      <c r="AG65" s="489">
        <v>17400</v>
      </c>
      <c r="AH65" s="489">
        <v>74700</v>
      </c>
      <c r="AI65" s="489">
        <v>17900</v>
      </c>
      <c r="AJ65" s="489">
        <v>32000</v>
      </c>
      <c r="AK65" s="489">
        <v>38400</v>
      </c>
      <c r="AL65" s="489">
        <v>93300</v>
      </c>
      <c r="AM65" s="489">
        <v>25100</v>
      </c>
      <c r="AN65" s="489">
        <v>63000</v>
      </c>
      <c r="AO65" s="489">
        <v>88100</v>
      </c>
      <c r="AP65" s="489">
        <v>96100</v>
      </c>
      <c r="AQ65" s="489">
        <v>0</v>
      </c>
      <c r="AR65" s="489" t="s">
        <v>18</v>
      </c>
      <c r="AS65" s="489">
        <v>4700</v>
      </c>
      <c r="AT65" s="489">
        <v>139000</v>
      </c>
      <c r="AU65" s="489">
        <v>20300</v>
      </c>
      <c r="AV65" s="489">
        <v>21900</v>
      </c>
      <c r="AW65" s="489">
        <v>28400</v>
      </c>
      <c r="AX65" s="489">
        <v>37300</v>
      </c>
      <c r="AY65" s="489">
        <v>0</v>
      </c>
      <c r="AZ65" s="489">
        <v>1100</v>
      </c>
      <c r="BA65" s="489">
        <v>11900</v>
      </c>
    </row>
    <row r="66" spans="1:53" s="208" customFormat="1" x14ac:dyDescent="0.25">
      <c r="A66"/>
      <c r="B66" s="488" t="s">
        <v>655</v>
      </c>
      <c r="C66" s="496"/>
      <c r="D66" s="489"/>
      <c r="E66" s="489"/>
      <c r="F66" s="489"/>
      <c r="G66" s="489"/>
      <c r="H66" s="489"/>
      <c r="I66" s="489"/>
      <c r="J66" s="489"/>
      <c r="K66" s="489"/>
      <c r="L66" s="489"/>
      <c r="M66" s="489"/>
      <c r="N66" s="489"/>
      <c r="O66" s="489"/>
      <c r="P66" s="489"/>
      <c r="Q66" s="489"/>
      <c r="R66" s="489"/>
      <c r="S66" s="489"/>
      <c r="T66" s="489"/>
      <c r="U66" s="489"/>
      <c r="V66" s="489"/>
      <c r="W66" s="489"/>
      <c r="X66" s="489"/>
      <c r="Y66" s="489"/>
      <c r="Z66" s="489"/>
      <c r="AA66" s="489"/>
      <c r="AB66" s="489"/>
      <c r="AC66" s="489"/>
      <c r="AD66" s="489"/>
      <c r="AE66" s="489"/>
      <c r="AF66" s="489">
        <v>1500</v>
      </c>
      <c r="AG66" s="489">
        <v>1500</v>
      </c>
      <c r="AH66" s="489" t="s">
        <v>18</v>
      </c>
      <c r="AI66" s="489"/>
      <c r="AJ66" s="489"/>
      <c r="AK66" s="489"/>
      <c r="AL66" s="489"/>
      <c r="AM66" s="489">
        <v>0</v>
      </c>
      <c r="AN66" s="489"/>
      <c r="AO66" s="489"/>
      <c r="AP66" s="489"/>
      <c r="AQ66" s="489"/>
      <c r="AR66" s="489"/>
      <c r="AS66" s="489">
        <v>13000</v>
      </c>
      <c r="AT66" s="489">
        <v>13000</v>
      </c>
      <c r="AU66" s="489"/>
      <c r="AV66" s="489"/>
      <c r="AW66" s="489"/>
      <c r="AX66" s="489"/>
      <c r="AY66" s="489"/>
      <c r="AZ66" s="489"/>
      <c r="BA66" s="489"/>
    </row>
    <row r="67" spans="1:53" s="208" customFormat="1" outlineLevel="1" x14ac:dyDescent="0.25">
      <c r="A67"/>
      <c r="B67" s="123" t="s">
        <v>109</v>
      </c>
      <c r="C67" s="104"/>
      <c r="D67" s="210">
        <v>0</v>
      </c>
      <c r="E67" s="210">
        <v>0</v>
      </c>
      <c r="F67" s="210">
        <v>0</v>
      </c>
      <c r="G67" s="210">
        <v>-137496</v>
      </c>
      <c r="H67" s="210">
        <v>-137495.83515</v>
      </c>
      <c r="I67" s="210">
        <v>-137496</v>
      </c>
      <c r="J67" s="210"/>
      <c r="K67" s="210">
        <v>-110176</v>
      </c>
      <c r="L67" s="210">
        <v>-110176</v>
      </c>
      <c r="M67" s="106">
        <v>-110176</v>
      </c>
      <c r="N67" s="106"/>
      <c r="O67" s="106" t="s">
        <v>18</v>
      </c>
      <c r="P67" s="106" t="s">
        <v>18</v>
      </c>
      <c r="Q67" s="106" t="s">
        <v>18</v>
      </c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>
        <v>-67200</v>
      </c>
      <c r="AD67" s="106">
        <v>-67200</v>
      </c>
      <c r="AE67" s="106"/>
      <c r="AF67" s="106"/>
      <c r="AG67" s="106"/>
      <c r="AS67" s="790"/>
      <c r="AT67" s="790"/>
      <c r="AU67" s="790"/>
      <c r="AV67" s="790"/>
      <c r="AW67" s="790"/>
      <c r="AX67" s="790"/>
      <c r="AY67" s="790"/>
      <c r="AZ67" s="790"/>
      <c r="BA67" s="790"/>
    </row>
    <row r="68" spans="1:53" s="208" customFormat="1" outlineLevel="1" x14ac:dyDescent="0.25">
      <c r="A68"/>
      <c r="B68" s="123" t="s">
        <v>110</v>
      </c>
      <c r="C68" s="104"/>
      <c r="D68" s="210">
        <v>-1111</v>
      </c>
      <c r="E68" s="210">
        <v>-1111</v>
      </c>
      <c r="F68" s="210">
        <v>0</v>
      </c>
      <c r="G68" s="210">
        <v>0</v>
      </c>
      <c r="H68" s="210">
        <v>0</v>
      </c>
      <c r="I68" s="210">
        <v>0</v>
      </c>
      <c r="J68" s="210"/>
      <c r="K68" s="210">
        <v>0</v>
      </c>
      <c r="L68" s="210">
        <v>0</v>
      </c>
      <c r="M68" s="106">
        <v>-40000</v>
      </c>
      <c r="N68" s="106"/>
      <c r="O68" s="106" t="s">
        <v>18</v>
      </c>
      <c r="P68" s="106" t="s">
        <v>18</v>
      </c>
      <c r="Q68" s="106" t="s">
        <v>18</v>
      </c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>
        <v>0</v>
      </c>
      <c r="AD68" s="106"/>
      <c r="AE68" s="106"/>
      <c r="AF68" s="106"/>
      <c r="AG68" s="106"/>
      <c r="AS68" s="790"/>
      <c r="AT68" s="790"/>
      <c r="AU68" s="790"/>
      <c r="AV68" s="790"/>
      <c r="AW68" s="790"/>
      <c r="AX68" s="790"/>
      <c r="AY68" s="790"/>
      <c r="AZ68" s="790"/>
      <c r="BA68" s="790"/>
    </row>
    <row r="69" spans="1:53" s="208" customFormat="1" outlineLevel="1" x14ac:dyDescent="0.25">
      <c r="A69"/>
      <c r="B69" s="123" t="s">
        <v>179</v>
      </c>
      <c r="C69" s="104"/>
      <c r="D69" s="210">
        <v>0</v>
      </c>
      <c r="E69" s="210">
        <v>0</v>
      </c>
      <c r="F69" s="210">
        <v>0</v>
      </c>
      <c r="G69" s="210">
        <v>0</v>
      </c>
      <c r="H69" s="210">
        <v>0</v>
      </c>
      <c r="I69" s="210">
        <v>0</v>
      </c>
      <c r="J69" s="106">
        <v>-40000</v>
      </c>
      <c r="K69" s="210">
        <v>-40000</v>
      </c>
      <c r="L69" s="210">
        <v>-40000</v>
      </c>
      <c r="M69" s="106"/>
      <c r="N69" s="106"/>
      <c r="O69" s="106" t="s">
        <v>18</v>
      </c>
      <c r="P69" s="106" t="s">
        <v>18</v>
      </c>
      <c r="Q69" s="106"/>
      <c r="R69" s="106"/>
      <c r="S69" s="106"/>
      <c r="T69" s="106"/>
      <c r="U69" s="106">
        <v>-114744</v>
      </c>
      <c r="V69" s="106"/>
      <c r="W69" s="106">
        <v>0</v>
      </c>
      <c r="X69" s="106">
        <v>0</v>
      </c>
      <c r="Y69" s="106">
        <v>0</v>
      </c>
      <c r="Z69" s="106">
        <v>0</v>
      </c>
      <c r="AA69" s="106"/>
      <c r="AB69" s="106"/>
      <c r="AC69" s="106">
        <v>0</v>
      </c>
      <c r="AD69" s="106"/>
      <c r="AE69" s="106"/>
      <c r="AF69" s="106"/>
      <c r="AG69" s="106"/>
      <c r="AS69" s="790"/>
      <c r="AT69" s="790"/>
      <c r="AU69" s="790"/>
      <c r="AV69" s="790"/>
      <c r="AW69" s="790"/>
      <c r="AX69" s="790"/>
      <c r="AY69" s="790"/>
      <c r="AZ69" s="790"/>
      <c r="BA69" s="790"/>
    </row>
    <row r="70" spans="1:53" s="208" customFormat="1" outlineLevel="1" x14ac:dyDescent="0.25">
      <c r="A70"/>
      <c r="B70" s="123" t="s">
        <v>111</v>
      </c>
      <c r="C70" s="104"/>
      <c r="D70" s="210">
        <v>-7675.0625</v>
      </c>
      <c r="E70" s="210">
        <v>-10112</v>
      </c>
      <c r="F70" s="210">
        <v>-2170</v>
      </c>
      <c r="G70" s="210">
        <v>-4693</v>
      </c>
      <c r="H70" s="210">
        <v>-6539.208300000003</v>
      </c>
      <c r="I70" s="210">
        <v>-8231</v>
      </c>
      <c r="J70" s="210">
        <v>-1536</v>
      </c>
      <c r="K70" s="210">
        <v>-3916</v>
      </c>
      <c r="L70" s="210">
        <v>-5324</v>
      </c>
      <c r="M70" s="210">
        <v>-6369</v>
      </c>
      <c r="N70" s="210">
        <v>-968</v>
      </c>
      <c r="O70" s="210">
        <v>-2138</v>
      </c>
      <c r="P70" s="210">
        <v>-3173</v>
      </c>
      <c r="Q70" s="210">
        <v>-3984</v>
      </c>
      <c r="R70" s="210">
        <v>-313</v>
      </c>
      <c r="S70" s="210">
        <v>-1896</v>
      </c>
      <c r="T70" s="210">
        <v>-2106</v>
      </c>
      <c r="U70" s="210">
        <v>-2251</v>
      </c>
      <c r="V70" s="210"/>
      <c r="W70" s="210">
        <v>-99</v>
      </c>
      <c r="X70" s="210">
        <v>-1595</v>
      </c>
      <c r="Z70" s="210">
        <v>-1601</v>
      </c>
      <c r="AA70" s="210"/>
      <c r="AB70" s="210"/>
      <c r="AC70" s="210">
        <v>0</v>
      </c>
      <c r="AD70" s="210"/>
      <c r="AE70" s="210"/>
      <c r="AF70" s="210"/>
      <c r="AG70" s="210"/>
      <c r="AS70" s="790"/>
      <c r="AT70" s="790"/>
      <c r="AU70" s="790"/>
      <c r="AV70" s="790"/>
      <c r="AW70" s="790"/>
      <c r="AX70" s="790"/>
      <c r="AY70" s="790"/>
      <c r="AZ70" s="790"/>
      <c r="BA70" s="790"/>
    </row>
    <row r="71" spans="1:53" s="208" customFormat="1" x14ac:dyDescent="0.25">
      <c r="A71"/>
      <c r="B71" s="488" t="s">
        <v>111</v>
      </c>
      <c r="C71" s="496"/>
      <c r="D71" s="489"/>
      <c r="E71" s="489">
        <f t="shared" ref="E71:T71" si="30">SUM(E65:E70)</f>
        <v>-10279</v>
      </c>
      <c r="F71" s="489">
        <f t="shared" si="30"/>
        <v>3979.1858600000005</v>
      </c>
      <c r="G71" s="489">
        <f t="shared" si="30"/>
        <v>-130799</v>
      </c>
      <c r="H71" s="489">
        <f t="shared" si="30"/>
        <v>-126209.30274</v>
      </c>
      <c r="I71" s="489">
        <f t="shared" si="30"/>
        <v>-120937</v>
      </c>
      <c r="J71" s="489">
        <f t="shared" si="30"/>
        <v>-41536</v>
      </c>
      <c r="K71" s="489">
        <f t="shared" si="30"/>
        <v>-154092</v>
      </c>
      <c r="L71" s="489">
        <f t="shared" si="30"/>
        <v>-152667</v>
      </c>
      <c r="M71" s="489">
        <f t="shared" si="30"/>
        <v>-149947</v>
      </c>
      <c r="N71" s="489">
        <f t="shared" si="30"/>
        <v>659</v>
      </c>
      <c r="O71" s="489">
        <f t="shared" si="30"/>
        <v>3269</v>
      </c>
      <c r="P71" s="489">
        <f t="shared" si="30"/>
        <v>2234</v>
      </c>
      <c r="Q71" s="489">
        <f t="shared" si="30"/>
        <v>9819</v>
      </c>
      <c r="R71" s="489">
        <f t="shared" si="30"/>
        <v>-313</v>
      </c>
      <c r="S71" s="489">
        <f t="shared" si="30"/>
        <v>-1896</v>
      </c>
      <c r="T71" s="489">
        <f t="shared" si="30"/>
        <v>-2106</v>
      </c>
      <c r="U71" s="489">
        <f>SUM(U65:U70)</f>
        <v>-116770</v>
      </c>
      <c r="V71" s="489">
        <v>-116700</v>
      </c>
      <c r="W71" s="489">
        <f t="shared" ref="W71:X71" si="31">SUM(W65:W70)</f>
        <v>901</v>
      </c>
      <c r="X71" s="489">
        <f t="shared" si="31"/>
        <v>-595</v>
      </c>
      <c r="Y71" s="489">
        <v>-1601</v>
      </c>
      <c r="Z71" s="489">
        <v>3500</v>
      </c>
      <c r="AA71" s="489">
        <v>-400</v>
      </c>
      <c r="AB71" s="489">
        <v>-3300</v>
      </c>
      <c r="AC71" s="489">
        <v>-3900</v>
      </c>
      <c r="AD71" s="489">
        <v>-4900</v>
      </c>
      <c r="AE71" s="489">
        <v>-800</v>
      </c>
      <c r="AF71" s="489">
        <v>-3100</v>
      </c>
      <c r="AG71" s="489">
        <v>-3900</v>
      </c>
      <c r="AH71" s="489">
        <v>-3600</v>
      </c>
      <c r="AI71" s="489">
        <v>-1000</v>
      </c>
      <c r="AJ71" s="489">
        <v>-1800</v>
      </c>
      <c r="AK71" s="489">
        <v>-2600</v>
      </c>
      <c r="AL71" s="489">
        <v>-4100</v>
      </c>
      <c r="AM71" s="489">
        <v>-900</v>
      </c>
      <c r="AN71" s="489">
        <v>-2000</v>
      </c>
      <c r="AO71" s="489">
        <v>-2800</v>
      </c>
      <c r="AP71" s="489">
        <v>-3300</v>
      </c>
      <c r="AQ71" s="489">
        <v>-800</v>
      </c>
      <c r="AR71" s="489">
        <v>-1200</v>
      </c>
      <c r="AS71" s="489">
        <v>-1400</v>
      </c>
      <c r="AT71" s="489">
        <v>-1700</v>
      </c>
      <c r="AU71" s="489">
        <v>-400</v>
      </c>
      <c r="AV71" s="489">
        <v>-700</v>
      </c>
      <c r="AW71" s="489">
        <v>-800</v>
      </c>
      <c r="AX71" s="489">
        <v>-100</v>
      </c>
      <c r="AY71" s="489">
        <v>-100</v>
      </c>
      <c r="AZ71" s="489">
        <v>-200</v>
      </c>
      <c r="BA71" s="489">
        <v>-300</v>
      </c>
    </row>
    <row r="72" spans="1:53" x14ac:dyDescent="0.25">
      <c r="X72" s="532"/>
      <c r="AB72" s="532"/>
      <c r="AC72" s="532">
        <v>0</v>
      </c>
      <c r="AD72" s="532"/>
      <c r="AE72" s="532"/>
      <c r="AF72" s="532"/>
      <c r="AG72" s="532"/>
      <c r="AS72" s="794"/>
      <c r="AT72" s="794"/>
      <c r="AU72" s="794"/>
      <c r="AV72" s="794"/>
      <c r="AW72" s="794"/>
      <c r="AX72" s="794"/>
      <c r="AY72" s="794"/>
      <c r="AZ72" s="794"/>
      <c r="BA72" s="794"/>
    </row>
    <row r="73" spans="1:53" s="208" customFormat="1" ht="18.75" customHeight="1" x14ac:dyDescent="0.25">
      <c r="A73"/>
      <c r="B73" s="96" t="s">
        <v>734</v>
      </c>
      <c r="C73" s="106"/>
      <c r="D73" s="226">
        <v>-166779.43675133056</v>
      </c>
      <c r="E73" s="226">
        <f t="shared" ref="E73:X73" si="32">E57+E59+E61+E64+E71</f>
        <v>-253090</v>
      </c>
      <c r="F73" s="226">
        <f t="shared" si="32"/>
        <v>-58315.582020000002</v>
      </c>
      <c r="G73" s="226">
        <f t="shared" si="32"/>
        <v>-244017</v>
      </c>
      <c r="H73" s="226">
        <f t="shared" si="32"/>
        <v>-171260.07504999993</v>
      </c>
      <c r="I73" s="226">
        <f t="shared" si="32"/>
        <v>-155711</v>
      </c>
      <c r="J73" s="226">
        <f t="shared" si="32"/>
        <v>-30146</v>
      </c>
      <c r="K73" s="226">
        <f t="shared" si="32"/>
        <v>54548</v>
      </c>
      <c r="L73" s="226">
        <f t="shared" si="32"/>
        <v>38717</v>
      </c>
      <c r="M73" s="226">
        <f t="shared" si="32"/>
        <v>-29447</v>
      </c>
      <c r="N73" s="226">
        <f t="shared" si="32"/>
        <v>144634</v>
      </c>
      <c r="O73" s="226">
        <f t="shared" si="32"/>
        <v>166668</v>
      </c>
      <c r="P73" s="226">
        <f t="shared" si="32"/>
        <v>183726</v>
      </c>
      <c r="Q73" s="226">
        <f t="shared" si="32"/>
        <v>663860</v>
      </c>
      <c r="R73" s="226">
        <f t="shared" si="32"/>
        <v>-36200</v>
      </c>
      <c r="S73" s="226">
        <f t="shared" si="32"/>
        <v>-151256</v>
      </c>
      <c r="T73" s="226">
        <f t="shared" si="32"/>
        <v>-219416</v>
      </c>
      <c r="U73" s="226">
        <f t="shared" si="32"/>
        <v>-99428</v>
      </c>
      <c r="V73" s="226">
        <f t="shared" si="32"/>
        <v>-99400</v>
      </c>
      <c r="W73" s="226">
        <f t="shared" si="32"/>
        <v>-80603</v>
      </c>
      <c r="X73" s="226">
        <f t="shared" si="32"/>
        <v>-165773</v>
      </c>
      <c r="Y73" s="226">
        <f>SUM(Y57:Y71)</f>
        <v>-240257</v>
      </c>
      <c r="Z73" s="226">
        <f>Z57+Z59+Z61+Z64+Z71</f>
        <v>-322900</v>
      </c>
      <c r="AA73" s="226">
        <f>AA57+AA59+AA61+AA64+AA71+AA65</f>
        <v>-71800</v>
      </c>
      <c r="AB73" s="226">
        <v>-170000</v>
      </c>
      <c r="AC73" s="226">
        <v>-236300</v>
      </c>
      <c r="AD73" s="226">
        <v>111400</v>
      </c>
      <c r="AE73" s="226">
        <v>-98200</v>
      </c>
      <c r="AF73" s="226">
        <v>9900</v>
      </c>
      <c r="AG73" s="226">
        <v>-93800</v>
      </c>
      <c r="AH73" s="226">
        <v>-145900</v>
      </c>
      <c r="AI73" s="226">
        <v>-78500</v>
      </c>
      <c r="AJ73" s="226">
        <v>-16700</v>
      </c>
      <c r="AK73" s="226">
        <v>103500</v>
      </c>
      <c r="AL73" s="226">
        <v>-106400</v>
      </c>
      <c r="AM73" s="226">
        <v>49100</v>
      </c>
      <c r="AN73" s="226">
        <f>SUM(AN57:AN71)</f>
        <v>-31700</v>
      </c>
      <c r="AO73" s="226">
        <f>SUM(AO57:AO71)</f>
        <v>-110200</v>
      </c>
      <c r="AP73" s="226">
        <f>SUM(AP57:AP71)</f>
        <v>-319500</v>
      </c>
      <c r="AQ73" s="226">
        <f>SUM(AQ57:AQ71)</f>
        <v>3200</v>
      </c>
      <c r="AR73" s="226">
        <v>-111110</v>
      </c>
      <c r="AS73" s="226">
        <v>-327600</v>
      </c>
      <c r="AT73" s="226">
        <v>-133400</v>
      </c>
      <c r="AU73" s="226">
        <v>-134200</v>
      </c>
      <c r="AV73" s="226">
        <v>-295000</v>
      </c>
      <c r="AW73" s="226">
        <v>-293500</v>
      </c>
      <c r="AX73" s="226">
        <v>-281500</v>
      </c>
      <c r="AY73" s="226">
        <v>-63700</v>
      </c>
      <c r="AZ73" s="226">
        <v>-120500</v>
      </c>
      <c r="BA73" s="226">
        <v>-177100</v>
      </c>
    </row>
    <row r="74" spans="1:53" s="216" customFormat="1" x14ac:dyDescent="0.25">
      <c r="A74"/>
      <c r="B74" s="214"/>
      <c r="C74" s="222"/>
      <c r="D74" s="227"/>
      <c r="E74" s="227"/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7"/>
      <c r="AB74" s="227"/>
      <c r="AC74" s="227">
        <v>0</v>
      </c>
      <c r="AD74" s="227"/>
      <c r="AE74" s="227"/>
      <c r="AF74" s="227"/>
      <c r="AG74" s="227"/>
      <c r="AS74" s="793"/>
      <c r="AT74" s="793"/>
      <c r="AU74" s="793"/>
      <c r="AV74" s="793"/>
      <c r="AW74" s="793"/>
      <c r="AX74" s="793"/>
      <c r="AY74" s="793"/>
      <c r="AZ74" s="793"/>
      <c r="BA74" s="793"/>
    </row>
    <row r="75" spans="1:53" s="208" customFormat="1" ht="15.75" thickBot="1" x14ac:dyDescent="0.3">
      <c r="A75"/>
      <c r="B75" s="123" t="s">
        <v>610</v>
      </c>
      <c r="C75" s="107"/>
      <c r="D75" s="228">
        <v>68386.801645098472</v>
      </c>
      <c r="E75" s="229">
        <f t="shared" ref="E75:AA75" si="33">E32+E53+E73</f>
        <v>75692</v>
      </c>
      <c r="F75" s="229">
        <f t="shared" si="33"/>
        <v>-79361.190210000306</v>
      </c>
      <c r="G75" s="229">
        <f t="shared" si="33"/>
        <v>75671</v>
      </c>
      <c r="H75" s="229">
        <f t="shared" si="33"/>
        <v>85638.040281066264</v>
      </c>
      <c r="I75" s="229">
        <f t="shared" si="33"/>
        <v>165478</v>
      </c>
      <c r="J75" s="229">
        <f t="shared" si="33"/>
        <v>-122719</v>
      </c>
      <c r="K75" s="229">
        <f t="shared" si="33"/>
        <v>-210123</v>
      </c>
      <c r="L75" s="229">
        <f t="shared" si="33"/>
        <v>-286574</v>
      </c>
      <c r="M75" s="229">
        <f t="shared" si="33"/>
        <v>-157144</v>
      </c>
      <c r="N75" s="229">
        <f t="shared" si="33"/>
        <v>-138291</v>
      </c>
      <c r="O75" s="229">
        <f t="shared" si="33"/>
        <v>-123248</v>
      </c>
      <c r="P75" s="229">
        <f t="shared" si="33"/>
        <v>-110803</v>
      </c>
      <c r="Q75" s="229">
        <f t="shared" si="33"/>
        <v>475342</v>
      </c>
      <c r="R75" s="229">
        <f t="shared" si="33"/>
        <v>-302572</v>
      </c>
      <c r="S75" s="229">
        <f t="shared" si="33"/>
        <v>-429633</v>
      </c>
      <c r="T75" s="229">
        <f t="shared" si="33"/>
        <v>-368231</v>
      </c>
      <c r="U75" s="229">
        <f t="shared" si="33"/>
        <v>-238706</v>
      </c>
      <c r="V75" s="229">
        <f t="shared" si="33"/>
        <v>-238700</v>
      </c>
      <c r="W75" s="229">
        <f t="shared" si="33"/>
        <v>-120518</v>
      </c>
      <c r="X75" s="534">
        <f t="shared" si="33"/>
        <v>-255129</v>
      </c>
      <c r="Y75" s="229">
        <f t="shared" si="33"/>
        <v>-256070</v>
      </c>
      <c r="Z75" s="229">
        <f t="shared" si="33"/>
        <v>-71900</v>
      </c>
      <c r="AA75" s="229">
        <f t="shared" si="33"/>
        <v>8200</v>
      </c>
      <c r="AB75" s="229">
        <v>-120100</v>
      </c>
      <c r="AC75" s="229">
        <v>-261000</v>
      </c>
      <c r="AD75" s="229">
        <v>103100</v>
      </c>
      <c r="AE75" s="211">
        <v>-238100</v>
      </c>
      <c r="AF75" s="211">
        <v>-123100</v>
      </c>
      <c r="AG75" s="211">
        <v>-171900</v>
      </c>
      <c r="AH75" s="211">
        <v>-247900</v>
      </c>
      <c r="AI75" s="211">
        <v>-182500</v>
      </c>
      <c r="AJ75" s="211">
        <v>-197700</v>
      </c>
      <c r="AK75" s="211">
        <v>-173300</v>
      </c>
      <c r="AL75" s="211">
        <v>-52200</v>
      </c>
      <c r="AM75" s="211">
        <v>-144000</v>
      </c>
      <c r="AN75" s="211">
        <f>AN53+AN73+AN32</f>
        <v>-139200</v>
      </c>
      <c r="AO75" s="211">
        <f>AO53+AO73+AO32</f>
        <v>-131500</v>
      </c>
      <c r="AP75" s="211">
        <f>AP53+AP73+AP32</f>
        <v>-74000</v>
      </c>
      <c r="AQ75" s="211">
        <f>AQ53+AQ73+AQ32</f>
        <v>48500</v>
      </c>
      <c r="AR75" s="211">
        <v>-3000</v>
      </c>
      <c r="AS75" s="211">
        <v>35800</v>
      </c>
      <c r="AT75" s="211">
        <v>90500</v>
      </c>
      <c r="AU75" s="211">
        <v>-85000</v>
      </c>
      <c r="AV75" s="211">
        <v>-91100</v>
      </c>
      <c r="AW75" s="211">
        <v>244700</v>
      </c>
      <c r="AX75" s="211">
        <v>329700</v>
      </c>
      <c r="AY75" s="211">
        <v>-29500</v>
      </c>
      <c r="AZ75" s="211">
        <v>-107900</v>
      </c>
      <c r="BA75" s="211">
        <v>-17800</v>
      </c>
    </row>
    <row r="76" spans="1:53" s="208" customFormat="1" x14ac:dyDescent="0.25">
      <c r="A76"/>
      <c r="B76" s="123" t="s">
        <v>112</v>
      </c>
      <c r="C76" s="107"/>
      <c r="D76" s="209">
        <v>188008.32275999998</v>
      </c>
      <c r="E76" s="209">
        <v>188008</v>
      </c>
      <c r="F76" s="209">
        <v>263699.99168000004</v>
      </c>
      <c r="G76" s="209">
        <v>263700</v>
      </c>
      <c r="H76" s="209">
        <v>263699.99168000004</v>
      </c>
      <c r="I76" s="209">
        <v>263700</v>
      </c>
      <c r="J76" s="209">
        <v>429178</v>
      </c>
      <c r="K76" s="209">
        <v>429178</v>
      </c>
      <c r="L76" s="209">
        <v>429178</v>
      </c>
      <c r="M76" s="209">
        <v>429178</v>
      </c>
      <c r="N76" s="209">
        <v>276191</v>
      </c>
      <c r="O76" s="209">
        <v>276191</v>
      </c>
      <c r="P76" s="209">
        <v>276191</v>
      </c>
      <c r="Q76" s="209">
        <v>276191</v>
      </c>
      <c r="R76" s="209">
        <v>755919</v>
      </c>
      <c r="S76" s="209">
        <v>755919</v>
      </c>
      <c r="T76" s="209">
        <v>755919</v>
      </c>
      <c r="U76" s="209">
        <v>755919</v>
      </c>
      <c r="V76" s="209">
        <v>755900</v>
      </c>
      <c r="W76" s="209">
        <v>516776</v>
      </c>
      <c r="X76" s="210">
        <v>516776</v>
      </c>
      <c r="Y76" s="209">
        <v>516776</v>
      </c>
      <c r="Z76" s="209">
        <v>516799.99999999994</v>
      </c>
      <c r="AA76" s="209">
        <v>447300</v>
      </c>
      <c r="AB76" s="210">
        <v>447300</v>
      </c>
      <c r="AC76" s="210">
        <v>447300</v>
      </c>
      <c r="AD76" s="210">
        <v>447300</v>
      </c>
      <c r="AE76" s="210">
        <v>550400</v>
      </c>
      <c r="AF76" s="210">
        <v>550400</v>
      </c>
      <c r="AG76" s="210">
        <v>550400</v>
      </c>
      <c r="AH76" s="210">
        <v>550400</v>
      </c>
      <c r="AI76" s="210">
        <v>306000</v>
      </c>
      <c r="AJ76" s="210">
        <v>306000</v>
      </c>
      <c r="AK76" s="210">
        <v>306000</v>
      </c>
      <c r="AL76" s="210">
        <v>306000</v>
      </c>
      <c r="AM76" s="210">
        <v>254500</v>
      </c>
      <c r="AN76" s="210">
        <v>254500</v>
      </c>
      <c r="AO76" s="210">
        <v>254500</v>
      </c>
      <c r="AP76" s="210">
        <v>254500</v>
      </c>
      <c r="AQ76" s="210">
        <v>181500</v>
      </c>
      <c r="AR76" s="210">
        <v>181500</v>
      </c>
      <c r="AS76" s="210">
        <v>181500</v>
      </c>
      <c r="AT76" s="210">
        <v>181500</v>
      </c>
      <c r="AU76" s="210">
        <v>263700</v>
      </c>
      <c r="AV76" s="210">
        <v>263700</v>
      </c>
      <c r="AW76" s="210">
        <v>263700</v>
      </c>
      <c r="AX76" s="210">
        <v>263700</v>
      </c>
      <c r="AY76" s="210">
        <v>589100</v>
      </c>
      <c r="AZ76" s="210">
        <v>598100</v>
      </c>
      <c r="BA76" s="210">
        <v>589100</v>
      </c>
    </row>
    <row r="77" spans="1:53" s="208" customFormat="1" x14ac:dyDescent="0.25">
      <c r="A77"/>
      <c r="B77" s="129" t="s">
        <v>113</v>
      </c>
      <c r="C77" s="130"/>
      <c r="D77" s="210">
        <v>0</v>
      </c>
      <c r="E77" s="210">
        <v>0</v>
      </c>
      <c r="F77" s="210">
        <v>0</v>
      </c>
      <c r="G77" s="210">
        <v>0</v>
      </c>
      <c r="H77" s="210">
        <v>0</v>
      </c>
      <c r="I77" s="210">
        <v>0</v>
      </c>
      <c r="J77" s="210"/>
      <c r="K77" s="209">
        <v>1758</v>
      </c>
      <c r="L77" s="209">
        <v>1903</v>
      </c>
      <c r="M77" s="106">
        <v>4157</v>
      </c>
      <c r="N77" s="106">
        <v>0</v>
      </c>
      <c r="O77" s="106">
        <v>4418</v>
      </c>
      <c r="P77" s="106">
        <v>1534</v>
      </c>
      <c r="Q77" s="106">
        <v>4386</v>
      </c>
      <c r="R77" s="106">
        <v>-5673</v>
      </c>
      <c r="S77" s="106">
        <v>-1873</v>
      </c>
      <c r="T77" s="106">
        <v>1038</v>
      </c>
      <c r="U77" s="106">
        <v>-437</v>
      </c>
      <c r="V77" s="106">
        <v>-400</v>
      </c>
      <c r="W77" s="106">
        <v>1510</v>
      </c>
      <c r="X77" s="106">
        <v>2805</v>
      </c>
      <c r="Y77" s="106">
        <v>1791</v>
      </c>
      <c r="Z77" s="106">
        <v>2400</v>
      </c>
      <c r="AA77" s="106">
        <v>-300</v>
      </c>
      <c r="AB77" s="106">
        <v>-200</v>
      </c>
      <c r="AC77" s="106">
        <v>800</v>
      </c>
      <c r="AD77" s="106" t="s">
        <v>18</v>
      </c>
      <c r="AE77" s="106">
        <v>1100</v>
      </c>
      <c r="AF77" s="106">
        <v>-300</v>
      </c>
      <c r="AG77" s="106">
        <v>-300</v>
      </c>
      <c r="AH77" s="106">
        <v>3500</v>
      </c>
      <c r="AI77" s="106">
        <v>1100</v>
      </c>
      <c r="AJ77" s="106">
        <v>600</v>
      </c>
      <c r="AK77" s="106">
        <v>-2500</v>
      </c>
      <c r="AL77" s="106">
        <v>700</v>
      </c>
      <c r="AM77" s="106">
        <v>800</v>
      </c>
      <c r="AN77" s="106">
        <v>900</v>
      </c>
      <c r="AO77" s="106">
        <v>4400</v>
      </c>
      <c r="AP77" s="106">
        <v>1000</v>
      </c>
      <c r="AQ77" s="106">
        <v>300</v>
      </c>
      <c r="AR77" s="106">
        <v>-3900</v>
      </c>
      <c r="AS77" s="106">
        <v>-500</v>
      </c>
      <c r="AT77" s="106">
        <v>-8300</v>
      </c>
      <c r="AU77" s="106">
        <v>-2100</v>
      </c>
      <c r="AV77" s="106">
        <v>-1700</v>
      </c>
      <c r="AW77" s="106">
        <v>-2400</v>
      </c>
      <c r="AX77" s="106">
        <v>-4300</v>
      </c>
      <c r="AY77" s="106">
        <v>-3200</v>
      </c>
      <c r="AZ77" s="106">
        <v>1300</v>
      </c>
      <c r="BA77" s="106">
        <v>4200</v>
      </c>
    </row>
    <row r="78" spans="1:53" s="208" customFormat="1" x14ac:dyDescent="0.25">
      <c r="A78"/>
      <c r="B78" s="93"/>
      <c r="C78" s="106"/>
      <c r="D78" s="230"/>
      <c r="E78" s="230"/>
      <c r="F78" s="230"/>
      <c r="G78" s="230"/>
      <c r="H78" s="230"/>
      <c r="I78" s="230"/>
      <c r="J78" s="230"/>
      <c r="K78" s="230"/>
      <c r="L78" s="230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30"/>
      <c r="X78" s="210"/>
      <c r="Y78" s="230"/>
      <c r="Z78" s="230"/>
      <c r="AA78" s="230"/>
      <c r="AB78" s="210"/>
      <c r="AC78" s="210">
        <v>0</v>
      </c>
      <c r="AD78" s="210"/>
      <c r="AE78" s="210"/>
      <c r="AF78" s="210"/>
      <c r="AG78" s="210"/>
      <c r="AS78" s="790"/>
      <c r="AT78" s="790"/>
      <c r="AU78" s="790"/>
      <c r="AV78" s="790"/>
      <c r="AW78" s="790"/>
      <c r="AX78" s="790"/>
      <c r="AY78" s="790"/>
      <c r="AZ78" s="790"/>
      <c r="BA78" s="790"/>
    </row>
    <row r="79" spans="1:53" s="208" customFormat="1" ht="26.25" thickBot="1" x14ac:dyDescent="0.3">
      <c r="A79"/>
      <c r="B79" s="96" t="s">
        <v>410</v>
      </c>
      <c r="C79" s="107"/>
      <c r="D79" s="217">
        <v>256395.12440509847</v>
      </c>
      <c r="E79" s="217">
        <f t="shared" ref="E79:U79" si="34">E75+E76+E77</f>
        <v>263700</v>
      </c>
      <c r="F79" s="217">
        <f t="shared" si="34"/>
        <v>184338.80146999971</v>
      </c>
      <c r="G79" s="217">
        <f t="shared" si="34"/>
        <v>339371</v>
      </c>
      <c r="H79" s="217">
        <f t="shared" si="34"/>
        <v>349338.0319610663</v>
      </c>
      <c r="I79" s="217">
        <f t="shared" si="34"/>
        <v>429178</v>
      </c>
      <c r="J79" s="217">
        <f t="shared" si="34"/>
        <v>306459</v>
      </c>
      <c r="K79" s="217">
        <f t="shared" si="34"/>
        <v>220813</v>
      </c>
      <c r="L79" s="217">
        <f t="shared" si="34"/>
        <v>144507</v>
      </c>
      <c r="M79" s="217">
        <f t="shared" si="34"/>
        <v>276191</v>
      </c>
      <c r="N79" s="217">
        <f t="shared" si="34"/>
        <v>137900</v>
      </c>
      <c r="O79" s="217">
        <f t="shared" si="34"/>
        <v>157361</v>
      </c>
      <c r="P79" s="217">
        <f t="shared" si="34"/>
        <v>166922</v>
      </c>
      <c r="Q79" s="217">
        <f t="shared" si="34"/>
        <v>755919</v>
      </c>
      <c r="R79" s="217">
        <f t="shared" si="34"/>
        <v>447674</v>
      </c>
      <c r="S79" s="217">
        <f t="shared" si="34"/>
        <v>324413</v>
      </c>
      <c r="T79" s="217">
        <f t="shared" si="34"/>
        <v>388726</v>
      </c>
      <c r="U79" s="217">
        <f t="shared" si="34"/>
        <v>516776</v>
      </c>
      <c r="V79" s="217">
        <f>V75+V76+V77</f>
        <v>516800</v>
      </c>
      <c r="W79" s="217">
        <f t="shared" ref="W79:Y79" si="35">W75+W76+W77</f>
        <v>397768</v>
      </c>
      <c r="X79" s="537">
        <f t="shared" si="35"/>
        <v>264452</v>
      </c>
      <c r="Y79" s="217">
        <f t="shared" si="35"/>
        <v>262497</v>
      </c>
      <c r="Z79" s="217">
        <f>Z75+Z76+Z77</f>
        <v>447299.99999999994</v>
      </c>
      <c r="AA79" s="217">
        <f>AA75+AA76+AA77</f>
        <v>455200</v>
      </c>
      <c r="AB79" s="537">
        <v>327000</v>
      </c>
      <c r="AC79" s="537">
        <v>187100</v>
      </c>
      <c r="AD79" s="537">
        <v>550400</v>
      </c>
      <c r="AE79" s="537">
        <v>313400</v>
      </c>
      <c r="AF79" s="537">
        <v>427000</v>
      </c>
      <c r="AG79" s="537">
        <v>378200</v>
      </c>
      <c r="AH79" s="537">
        <v>306000</v>
      </c>
      <c r="AI79" s="537">
        <v>124600</v>
      </c>
      <c r="AJ79" s="537">
        <v>108900</v>
      </c>
      <c r="AK79" s="537">
        <v>130200</v>
      </c>
      <c r="AL79" s="537">
        <v>254500</v>
      </c>
      <c r="AM79" s="537">
        <v>111300</v>
      </c>
      <c r="AN79" s="537">
        <f>AN75+AN76+AN77</f>
        <v>116200</v>
      </c>
      <c r="AO79" s="537">
        <f>AO75+AO76+AO77</f>
        <v>127400</v>
      </c>
      <c r="AP79" s="537">
        <f>AP75+AP76+AP77</f>
        <v>181500</v>
      </c>
      <c r="AQ79" s="537">
        <f>AQ75+AQ76+AQ77</f>
        <v>230300</v>
      </c>
      <c r="AR79" s="537">
        <v>174600</v>
      </c>
      <c r="AS79" s="537">
        <v>216800</v>
      </c>
      <c r="AT79" s="537">
        <v>263700</v>
      </c>
      <c r="AU79" s="537">
        <v>176600</v>
      </c>
      <c r="AV79" s="537">
        <v>170900</v>
      </c>
      <c r="AW79" s="537">
        <v>506000</v>
      </c>
      <c r="AX79" s="537">
        <v>589100</v>
      </c>
      <c r="AY79" s="537">
        <v>556400</v>
      </c>
      <c r="AZ79" s="537">
        <v>482500</v>
      </c>
      <c r="BA79" s="537">
        <v>575500</v>
      </c>
    </row>
    <row r="80" spans="1:53" x14ac:dyDescent="0.25">
      <c r="B80" s="381" t="s">
        <v>408</v>
      </c>
      <c r="C80" s="59"/>
      <c r="D80" s="60"/>
      <c r="E80" s="60"/>
      <c r="F80" s="60"/>
      <c r="G80" s="60"/>
      <c r="H80" s="60"/>
      <c r="I80" s="60"/>
      <c r="J80" s="60"/>
      <c r="K80" s="60"/>
      <c r="L80" s="60"/>
      <c r="M80" s="106">
        <v>20644</v>
      </c>
      <c r="N80" s="106"/>
      <c r="O80" s="60"/>
      <c r="P80" s="60"/>
      <c r="Q80" s="106">
        <v>8607</v>
      </c>
      <c r="R80" s="106"/>
      <c r="S80" s="60"/>
      <c r="T80" s="60"/>
      <c r="U80" s="422">
        <v>35444</v>
      </c>
      <c r="V80" s="422"/>
      <c r="W80" s="422"/>
      <c r="X80" s="422"/>
      <c r="Y80" s="422">
        <v>33200</v>
      </c>
      <c r="Z80" s="422"/>
      <c r="AA80" s="422"/>
      <c r="AB80" s="422">
        <v>40000</v>
      </c>
      <c r="AC80" s="422">
        <v>43000</v>
      </c>
      <c r="AD80" s="422">
        <v>49200</v>
      </c>
      <c r="AE80" s="422">
        <v>45300</v>
      </c>
      <c r="AF80" s="422">
        <v>32300</v>
      </c>
      <c r="AG80" s="422">
        <v>44600</v>
      </c>
      <c r="AH80" s="422">
        <v>49100</v>
      </c>
      <c r="AI80" s="422">
        <v>32700</v>
      </c>
      <c r="AJ80" s="422">
        <v>26500</v>
      </c>
      <c r="AK80" s="422">
        <v>30100</v>
      </c>
      <c r="AL80" s="422">
        <v>60600</v>
      </c>
      <c r="AM80" s="422">
        <v>39400</v>
      </c>
      <c r="AN80" s="422">
        <v>32000</v>
      </c>
      <c r="AO80" s="422">
        <v>44300</v>
      </c>
      <c r="AP80" s="422">
        <v>47300</v>
      </c>
      <c r="AQ80" s="422">
        <v>43100</v>
      </c>
      <c r="AR80" s="422">
        <v>38000</v>
      </c>
      <c r="AS80" s="422">
        <v>64200</v>
      </c>
      <c r="AT80" s="422">
        <v>37500</v>
      </c>
      <c r="AU80" s="422">
        <v>41000</v>
      </c>
      <c r="AV80" s="422">
        <v>35700</v>
      </c>
      <c r="AW80" s="422">
        <v>40800</v>
      </c>
      <c r="AX80" s="422">
        <v>29400</v>
      </c>
      <c r="AY80" s="422">
        <v>27200</v>
      </c>
      <c r="AZ80" s="422">
        <v>25500</v>
      </c>
      <c r="BA80" s="422">
        <v>38700</v>
      </c>
    </row>
    <row r="81" spans="5:46" x14ac:dyDescent="0.25"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S81" s="794"/>
      <c r="AT81" s="794"/>
    </row>
  </sheetData>
  <phoneticPr fontId="99" type="noConversion"/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3086"/>
    <pageSetUpPr fitToPage="1"/>
  </sheetPr>
  <dimension ref="B1:BT28"/>
  <sheetViews>
    <sheetView showGridLines="0" zoomScaleNormal="100" zoomScaleSheetLayoutView="100" workbookViewId="0">
      <pane xSplit="2" topLeftCell="BD1" activePane="topRight" state="frozen"/>
      <selection activeCell="AC12" sqref="AC12"/>
      <selection pane="topRight" activeCell="BQ12" sqref="BQ12"/>
    </sheetView>
  </sheetViews>
  <sheetFormatPr defaultColWidth="9.140625" defaultRowHeight="15" x14ac:dyDescent="0.25"/>
  <cols>
    <col min="1" max="1" width="2.140625" style="1" customWidth="1"/>
    <col min="2" max="2" width="34.140625" style="205" customWidth="1"/>
    <col min="3" max="12" width="9.140625" style="1" hidden="1" customWidth="1"/>
    <col min="13" max="14" width="7.85546875" style="10" hidden="1" customWidth="1"/>
    <col min="15" max="15" width="3.140625" style="10" customWidth="1"/>
    <col min="16" max="16" width="9.140625" style="1" customWidth="1"/>
    <col min="17" max="17" width="9.140625" style="2" customWidth="1"/>
    <col min="18" max="47" width="9.140625" style="1" customWidth="1"/>
    <col min="48" max="48" width="11.28515625" style="1" customWidth="1"/>
    <col min="49" max="56" width="9.5703125" style="1" bestFit="1" customWidth="1"/>
    <col min="57" max="59" width="9.7109375" style="1" bestFit="1" customWidth="1"/>
    <col min="60" max="60" width="11.28515625" style="1" customWidth="1"/>
    <col min="61" max="61" width="11" style="1" customWidth="1"/>
    <col min="62" max="62" width="12.28515625" style="1" customWidth="1"/>
    <col min="63" max="65" width="11.5703125" style="1" customWidth="1"/>
    <col min="66" max="66" width="12.7109375" style="1" customWidth="1"/>
    <col min="67" max="67" width="11.7109375" style="1" customWidth="1"/>
    <col min="68" max="16384" width="9.140625" style="1"/>
  </cols>
  <sheetData>
    <row r="1" spans="2:72" ht="15.75" thickBot="1" x14ac:dyDescent="0.3">
      <c r="B1" s="78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4"/>
      <c r="N1" s="34"/>
      <c r="O1" s="34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  <c r="BF1"/>
      <c r="BG1"/>
      <c r="BH1"/>
    </row>
    <row r="2" spans="2:72" ht="27" customHeight="1" x14ac:dyDescent="0.25">
      <c r="B2" s="316" t="s">
        <v>115</v>
      </c>
      <c r="C2" s="316">
        <v>2007</v>
      </c>
      <c r="D2" s="316">
        <v>2008</v>
      </c>
      <c r="E2" s="316">
        <v>2009</v>
      </c>
      <c r="F2" s="316">
        <v>2010</v>
      </c>
      <c r="G2" s="316">
        <v>2011</v>
      </c>
      <c r="H2" s="316">
        <v>2012</v>
      </c>
      <c r="I2" s="316">
        <v>2013</v>
      </c>
      <c r="J2" s="316">
        <v>2014</v>
      </c>
      <c r="K2" s="316">
        <v>2015</v>
      </c>
      <c r="L2" s="366">
        <v>2016</v>
      </c>
      <c r="M2" s="366">
        <v>2017</v>
      </c>
      <c r="N2" s="366">
        <v>2018</v>
      </c>
      <c r="O2" s="134"/>
      <c r="P2" s="316" t="s">
        <v>116</v>
      </c>
      <c r="Q2" s="316" t="s">
        <v>154</v>
      </c>
      <c r="R2" s="316" t="s">
        <v>155</v>
      </c>
      <c r="S2" s="316" t="s">
        <v>156</v>
      </c>
      <c r="T2" s="316" t="s">
        <v>161</v>
      </c>
      <c r="U2" s="316" t="s">
        <v>157</v>
      </c>
      <c r="V2" s="316" t="s">
        <v>158</v>
      </c>
      <c r="W2" s="316" t="s">
        <v>159</v>
      </c>
      <c r="X2" s="316" t="s">
        <v>160</v>
      </c>
      <c r="Y2" s="316" t="s">
        <v>346</v>
      </c>
      <c r="Z2" s="316" t="s">
        <v>181</v>
      </c>
      <c r="AA2" s="316" t="s">
        <v>248</v>
      </c>
      <c r="AB2" s="316" t="s">
        <v>274</v>
      </c>
      <c r="AC2" s="316" t="s">
        <v>342</v>
      </c>
      <c r="AD2" s="316" t="s">
        <v>347</v>
      </c>
      <c r="AE2" s="316" t="s">
        <v>383</v>
      </c>
      <c r="AF2" s="316" t="s">
        <v>385</v>
      </c>
      <c r="AG2" s="316" t="s">
        <v>416</v>
      </c>
      <c r="AH2" s="316" t="s">
        <v>431</v>
      </c>
      <c r="AI2" s="316" t="s">
        <v>446</v>
      </c>
      <c r="AJ2" s="316" t="s">
        <v>458</v>
      </c>
      <c r="AK2" s="316" t="s">
        <v>469</v>
      </c>
      <c r="AL2" s="316" t="s">
        <v>491</v>
      </c>
      <c r="AM2" s="316" t="s">
        <v>504</v>
      </c>
      <c r="AN2" s="316" t="s">
        <v>516</v>
      </c>
      <c r="AO2" s="316" t="s">
        <v>585</v>
      </c>
      <c r="AP2" s="316" t="s">
        <v>601</v>
      </c>
      <c r="AQ2" s="316" t="s">
        <v>613</v>
      </c>
      <c r="AR2" s="316" t="s">
        <v>628</v>
      </c>
      <c r="AS2" s="316" t="s">
        <v>634</v>
      </c>
      <c r="AT2" s="316" t="s">
        <v>642</v>
      </c>
      <c r="AU2" s="316" t="s">
        <v>664</v>
      </c>
      <c r="AV2" s="316" t="s">
        <v>680</v>
      </c>
      <c r="AW2" s="316" t="s">
        <v>720</v>
      </c>
      <c r="AX2" s="316" t="s">
        <v>735</v>
      </c>
      <c r="AY2" s="316" t="s">
        <v>748</v>
      </c>
      <c r="AZ2" s="316" t="s">
        <v>764</v>
      </c>
      <c r="BA2" s="316" t="s">
        <v>767</v>
      </c>
      <c r="BB2" s="316" t="s">
        <v>777</v>
      </c>
      <c r="BC2" s="316" t="s">
        <v>782</v>
      </c>
      <c r="BD2" s="316" t="s">
        <v>788</v>
      </c>
      <c r="BE2" s="316" t="s">
        <v>792</v>
      </c>
      <c r="BF2" s="316" t="s">
        <v>805</v>
      </c>
      <c r="BG2" s="316" t="s">
        <v>808</v>
      </c>
      <c r="BH2" s="316" t="s">
        <v>822</v>
      </c>
      <c r="BI2" s="316" t="s">
        <v>832</v>
      </c>
      <c r="BJ2" s="316" t="s">
        <v>841</v>
      </c>
      <c r="BK2" s="316" t="s">
        <v>849</v>
      </c>
      <c r="BL2" s="316" t="s">
        <v>851</v>
      </c>
      <c r="BM2" s="316" t="s">
        <v>864</v>
      </c>
      <c r="BN2" s="316" t="s">
        <v>872</v>
      </c>
      <c r="BO2" s="316" t="s">
        <v>882</v>
      </c>
    </row>
    <row r="3" spans="2:72" s="374" customFormat="1" x14ac:dyDescent="0.25">
      <c r="B3" s="373" t="s">
        <v>117</v>
      </c>
      <c r="C3" s="109">
        <v>14100</v>
      </c>
      <c r="D3" s="109">
        <v>14002</v>
      </c>
      <c r="E3" s="109">
        <v>12435</v>
      </c>
      <c r="F3" s="109">
        <v>13584</v>
      </c>
      <c r="G3" s="109">
        <v>12157</v>
      </c>
      <c r="H3" s="109">
        <v>11384</v>
      </c>
      <c r="I3" s="109">
        <v>13300.595303000002</v>
      </c>
      <c r="J3" s="109">
        <v>12181</v>
      </c>
      <c r="K3" s="109">
        <v>13593</v>
      </c>
      <c r="L3" s="109">
        <v>12542</v>
      </c>
      <c r="M3" s="109">
        <v>11515</v>
      </c>
      <c r="N3" s="109">
        <v>10931</v>
      </c>
      <c r="O3" s="109"/>
      <c r="P3" s="109">
        <v>3177</v>
      </c>
      <c r="Q3" s="109">
        <v>3282.0911900000006</v>
      </c>
      <c r="R3" s="109">
        <v>3455.9088099999994</v>
      </c>
      <c r="S3" s="109">
        <v>3269</v>
      </c>
      <c r="T3" s="109">
        <v>3293.5953030000023</v>
      </c>
      <c r="U3" s="109">
        <v>2880.1983610000002</v>
      </c>
      <c r="V3" s="109">
        <v>2852.8016389999998</v>
      </c>
      <c r="W3" s="109">
        <v>3072.286255</v>
      </c>
      <c r="X3" s="109">
        <v>3307</v>
      </c>
      <c r="Y3" s="109">
        <v>2947</v>
      </c>
      <c r="Z3" s="109">
        <v>3204</v>
      </c>
      <c r="AA3" s="109">
        <v>3515</v>
      </c>
      <c r="AB3" s="109">
        <v>3926</v>
      </c>
      <c r="AC3" s="109">
        <v>3100</v>
      </c>
      <c r="AD3" s="109">
        <v>2997.6</v>
      </c>
      <c r="AE3" s="109">
        <v>3105</v>
      </c>
      <c r="AF3" s="109">
        <v>3339</v>
      </c>
      <c r="AG3" s="109">
        <v>3108</v>
      </c>
      <c r="AH3" s="109">
        <v>2818</v>
      </c>
      <c r="AI3" s="109">
        <v>2666</v>
      </c>
      <c r="AJ3" s="109">
        <v>2924</v>
      </c>
      <c r="AK3" s="109">
        <v>2794</v>
      </c>
      <c r="AL3" s="109">
        <v>2641</v>
      </c>
      <c r="AM3" s="109">
        <v>2607</v>
      </c>
      <c r="AN3" s="109">
        <v>2889</v>
      </c>
      <c r="AO3" s="109">
        <v>2714</v>
      </c>
      <c r="AP3" s="109">
        <v>2350</v>
      </c>
      <c r="AQ3" s="109">
        <v>2433</v>
      </c>
      <c r="AR3" s="109">
        <v>2517</v>
      </c>
      <c r="AS3" s="109">
        <v>2429.9728587253003</v>
      </c>
      <c r="AT3" s="109">
        <v>1695</v>
      </c>
      <c r="AU3" s="109">
        <v>2082</v>
      </c>
      <c r="AV3" s="109">
        <v>2414.5975191166008</v>
      </c>
      <c r="AW3" s="109">
        <v>2395</v>
      </c>
      <c r="AX3" s="109">
        <v>2402</v>
      </c>
      <c r="AY3" s="109">
        <v>2219.3420740685997</v>
      </c>
      <c r="AZ3" s="109">
        <v>2566.6579259314003</v>
      </c>
      <c r="BA3" s="109">
        <v>2821</v>
      </c>
      <c r="BB3" s="109">
        <v>2419</v>
      </c>
      <c r="BC3" s="109">
        <v>2703</v>
      </c>
      <c r="BD3" s="109">
        <v>3745</v>
      </c>
      <c r="BE3" s="728">
        <v>3419</v>
      </c>
      <c r="BF3" s="109">
        <v>2065</v>
      </c>
      <c r="BG3" s="109">
        <v>1884</v>
      </c>
      <c r="BH3" s="109">
        <v>2007</v>
      </c>
      <c r="BI3" s="884">
        <v>1747</v>
      </c>
      <c r="BJ3" s="784">
        <v>1446</v>
      </c>
      <c r="BK3" s="838">
        <v>1407</v>
      </c>
      <c r="BL3" s="838">
        <v>1657</v>
      </c>
      <c r="BM3" s="911">
        <v>1502</v>
      </c>
      <c r="BN3" s="911">
        <v>1135</v>
      </c>
      <c r="BO3" s="831">
        <v>1382</v>
      </c>
      <c r="BP3" s="889"/>
      <c r="BR3" s="889"/>
    </row>
    <row r="4" spans="2:72" s="374" customFormat="1" x14ac:dyDescent="0.25">
      <c r="B4" s="375" t="s">
        <v>118</v>
      </c>
      <c r="C4" s="134">
        <v>12116</v>
      </c>
      <c r="D4" s="134">
        <v>12031</v>
      </c>
      <c r="E4" s="134">
        <v>11128</v>
      </c>
      <c r="F4" s="134">
        <v>11623</v>
      </c>
      <c r="G4" s="134">
        <v>10491</v>
      </c>
      <c r="H4" s="134">
        <v>10043</v>
      </c>
      <c r="I4" s="134">
        <v>11848.675373000002</v>
      </c>
      <c r="J4" s="134">
        <v>10757</v>
      </c>
      <c r="K4" s="109">
        <v>12387</v>
      </c>
      <c r="L4" s="109">
        <v>11070</v>
      </c>
      <c r="M4" s="109">
        <v>10155</v>
      </c>
      <c r="N4" s="109">
        <v>9313</v>
      </c>
      <c r="O4" s="109"/>
      <c r="P4" s="134">
        <v>2884</v>
      </c>
      <c r="Q4" s="134">
        <v>2900.3883900000005</v>
      </c>
      <c r="R4" s="134">
        <v>3076.6116099999995</v>
      </c>
      <c r="S4" s="134">
        <v>2953</v>
      </c>
      <c r="T4" s="134">
        <v>2918.6753730000014</v>
      </c>
      <c r="U4" s="134">
        <v>2524.6807410000001</v>
      </c>
      <c r="V4" s="134">
        <v>2495.3192589999999</v>
      </c>
      <c r="W4" s="134">
        <v>2747.4780150000001</v>
      </c>
      <c r="X4" s="134">
        <v>2938</v>
      </c>
      <c r="Y4" s="134">
        <v>2658</v>
      </c>
      <c r="Z4" s="134">
        <v>2934</v>
      </c>
      <c r="AA4" s="134">
        <v>3166</v>
      </c>
      <c r="AB4" s="134">
        <v>3629</v>
      </c>
      <c r="AC4" s="134">
        <v>2824</v>
      </c>
      <c r="AD4" s="134">
        <v>2576</v>
      </c>
      <c r="AE4" s="134">
        <v>2698</v>
      </c>
      <c r="AF4" s="134">
        <v>2971</v>
      </c>
      <c r="AG4" s="134">
        <v>2774</v>
      </c>
      <c r="AH4" s="134">
        <v>2459</v>
      </c>
      <c r="AI4" s="134">
        <v>2333</v>
      </c>
      <c r="AJ4" s="134">
        <v>2589</v>
      </c>
      <c r="AK4" s="134">
        <v>2405</v>
      </c>
      <c r="AL4" s="134">
        <v>2260</v>
      </c>
      <c r="AM4" s="134">
        <v>2212</v>
      </c>
      <c r="AN4" s="134">
        <v>2437</v>
      </c>
      <c r="AO4" s="134">
        <v>2341</v>
      </c>
      <c r="AP4" s="134">
        <v>1947</v>
      </c>
      <c r="AQ4" s="134">
        <v>2071</v>
      </c>
      <c r="AR4" s="134">
        <v>2142</v>
      </c>
      <c r="AS4" s="134">
        <v>1962.3766065414002</v>
      </c>
      <c r="AT4" s="134">
        <v>1436</v>
      </c>
      <c r="AU4" s="134">
        <v>1716</v>
      </c>
      <c r="AV4" s="134">
        <v>1997.8882275891003</v>
      </c>
      <c r="AW4" s="134">
        <v>1924</v>
      </c>
      <c r="AX4" s="134">
        <v>1951</v>
      </c>
      <c r="AY4" s="134">
        <v>1832.2393878066002</v>
      </c>
      <c r="AZ4" s="134">
        <v>2140.7606121933995</v>
      </c>
      <c r="BA4" s="134">
        <v>2375</v>
      </c>
      <c r="BB4" s="134">
        <v>2028</v>
      </c>
      <c r="BC4" s="134">
        <v>2340</v>
      </c>
      <c r="BD4" s="134">
        <v>3387</v>
      </c>
      <c r="BE4" s="729">
        <v>2960</v>
      </c>
      <c r="BF4" s="134">
        <v>1601</v>
      </c>
      <c r="BG4" s="134">
        <v>1532</v>
      </c>
      <c r="BH4" s="134">
        <v>1685</v>
      </c>
      <c r="BI4" s="885">
        <v>1417</v>
      </c>
      <c r="BJ4" s="785">
        <v>1145</v>
      </c>
      <c r="BK4" s="839">
        <v>1156</v>
      </c>
      <c r="BL4" s="839">
        <v>1386</v>
      </c>
      <c r="BM4" s="912">
        <v>1300</v>
      </c>
      <c r="BN4" s="912">
        <v>956</v>
      </c>
      <c r="BO4" s="1061">
        <v>1168</v>
      </c>
      <c r="BP4" s="889"/>
      <c r="BR4" s="889"/>
      <c r="BT4" s="889"/>
    </row>
    <row r="5" spans="2:72" s="374" customFormat="1" x14ac:dyDescent="0.25">
      <c r="B5" s="373" t="s">
        <v>119</v>
      </c>
      <c r="C5" s="109">
        <v>9486</v>
      </c>
      <c r="D5" s="109">
        <v>7267</v>
      </c>
      <c r="E5" s="109">
        <v>6227</v>
      </c>
      <c r="F5" s="109">
        <v>6839</v>
      </c>
      <c r="G5" s="109">
        <v>10069</v>
      </c>
      <c r="H5" s="109">
        <v>6499</v>
      </c>
      <c r="I5" s="109">
        <v>5540.3601829999998</v>
      </c>
      <c r="J5" s="109">
        <v>6142</v>
      </c>
      <c r="K5" s="109">
        <v>5261</v>
      </c>
      <c r="L5" s="109">
        <v>4636</v>
      </c>
      <c r="M5" s="109">
        <v>5882</v>
      </c>
      <c r="N5" s="109">
        <v>7185</v>
      </c>
      <c r="O5" s="109"/>
      <c r="P5" s="109">
        <v>1618</v>
      </c>
      <c r="Q5" s="109">
        <v>585.97044000000005</v>
      </c>
      <c r="R5" s="109">
        <v>1354.0295599999999</v>
      </c>
      <c r="S5" s="109">
        <v>1982</v>
      </c>
      <c r="T5" s="109">
        <v>1618.3601829999998</v>
      </c>
      <c r="U5" s="109">
        <v>1058.1664929999999</v>
      </c>
      <c r="V5" s="109">
        <v>1615.8335070000001</v>
      </c>
      <c r="W5" s="109">
        <v>1856.1361039999997</v>
      </c>
      <c r="X5" s="109">
        <v>1609</v>
      </c>
      <c r="Y5" s="109">
        <v>948</v>
      </c>
      <c r="Z5" s="109">
        <v>1412</v>
      </c>
      <c r="AA5" s="109">
        <v>1645</v>
      </c>
      <c r="AB5" s="109">
        <v>1256</v>
      </c>
      <c r="AC5" s="109">
        <v>630</v>
      </c>
      <c r="AD5" s="109">
        <v>1153.5999999999999</v>
      </c>
      <c r="AE5" s="109">
        <v>1484</v>
      </c>
      <c r="AF5" s="109">
        <v>1368</v>
      </c>
      <c r="AG5" s="109">
        <v>764</v>
      </c>
      <c r="AH5" s="109">
        <v>1596</v>
      </c>
      <c r="AI5" s="109">
        <v>1878</v>
      </c>
      <c r="AJ5" s="109">
        <v>1644</v>
      </c>
      <c r="AK5" s="109">
        <v>1561</v>
      </c>
      <c r="AL5" s="109">
        <v>1822</v>
      </c>
      <c r="AM5" s="109">
        <v>2041</v>
      </c>
      <c r="AN5" s="109">
        <v>1760</v>
      </c>
      <c r="AO5" s="109">
        <v>1356</v>
      </c>
      <c r="AP5" s="109">
        <v>1354</v>
      </c>
      <c r="AQ5" s="109">
        <v>1285</v>
      </c>
      <c r="AR5" s="109">
        <v>1213</v>
      </c>
      <c r="AS5" s="109">
        <v>884.57208513699993</v>
      </c>
      <c r="AT5" s="109">
        <v>1114</v>
      </c>
      <c r="AU5" s="109">
        <v>1319</v>
      </c>
      <c r="AV5" s="109">
        <v>1191.9847859880001</v>
      </c>
      <c r="AW5" s="109">
        <v>847</v>
      </c>
      <c r="AX5" s="109">
        <v>1398</v>
      </c>
      <c r="AY5" s="109">
        <v>1512.2717086990003</v>
      </c>
      <c r="AZ5" s="109">
        <v>1373.7282913009997</v>
      </c>
      <c r="BA5" s="109">
        <v>1167</v>
      </c>
      <c r="BB5" s="109">
        <v>1437</v>
      </c>
      <c r="BC5" s="109">
        <v>1632</v>
      </c>
      <c r="BD5" s="109">
        <v>1261</v>
      </c>
      <c r="BE5" s="728">
        <v>1196</v>
      </c>
      <c r="BF5" s="109">
        <v>1368</v>
      </c>
      <c r="BG5" s="109">
        <v>1544</v>
      </c>
      <c r="BH5" s="109">
        <v>1361</v>
      </c>
      <c r="BI5" s="884">
        <v>907</v>
      </c>
      <c r="BJ5" s="784">
        <v>1206</v>
      </c>
      <c r="BK5" s="838">
        <v>1182</v>
      </c>
      <c r="BL5" s="838">
        <v>1019</v>
      </c>
      <c r="BM5" s="911">
        <v>730</v>
      </c>
      <c r="BN5" s="911">
        <v>948</v>
      </c>
      <c r="BO5" s="831">
        <v>985</v>
      </c>
      <c r="BP5" s="889"/>
      <c r="BR5" s="889"/>
    </row>
    <row r="6" spans="2:72" s="374" customFormat="1" x14ac:dyDescent="0.25">
      <c r="B6" s="373" t="s">
        <v>120</v>
      </c>
      <c r="C6" s="109">
        <v>6937</v>
      </c>
      <c r="D6" s="109">
        <v>6069</v>
      </c>
      <c r="E6" s="109">
        <v>3528</v>
      </c>
      <c r="F6" s="109">
        <v>3970</v>
      </c>
      <c r="G6" s="109">
        <v>4037</v>
      </c>
      <c r="H6" s="109">
        <v>3843</v>
      </c>
      <c r="I6" s="109">
        <v>4365.1845499999999</v>
      </c>
      <c r="J6" s="109">
        <v>3698</v>
      </c>
      <c r="K6" s="109">
        <v>3757</v>
      </c>
      <c r="L6" s="109">
        <v>3436</v>
      </c>
      <c r="M6" s="109">
        <v>4027</v>
      </c>
      <c r="N6" s="109">
        <v>3732</v>
      </c>
      <c r="O6" s="109"/>
      <c r="P6" s="109">
        <v>893</v>
      </c>
      <c r="Q6" s="109">
        <v>855.21932000000015</v>
      </c>
      <c r="R6" s="109">
        <v>1097.7806799999998</v>
      </c>
      <c r="S6" s="109">
        <v>1194</v>
      </c>
      <c r="T6" s="109">
        <v>1218.1845499999999</v>
      </c>
      <c r="U6" s="109">
        <v>961.59646999999995</v>
      </c>
      <c r="V6" s="109">
        <v>779.40353000000005</v>
      </c>
      <c r="W6" s="109">
        <v>911.78167000000008</v>
      </c>
      <c r="X6" s="109">
        <v>879</v>
      </c>
      <c r="Y6" s="109">
        <v>901</v>
      </c>
      <c r="Z6" s="109">
        <v>946</v>
      </c>
      <c r="AA6" s="109">
        <v>871</v>
      </c>
      <c r="AB6" s="109">
        <v>1003</v>
      </c>
      <c r="AC6" s="109">
        <v>904</v>
      </c>
      <c r="AD6" s="109">
        <v>815</v>
      </c>
      <c r="AE6" s="109">
        <v>862</v>
      </c>
      <c r="AF6" s="109">
        <v>825</v>
      </c>
      <c r="AG6" s="109">
        <v>936</v>
      </c>
      <c r="AH6" s="109">
        <v>1120</v>
      </c>
      <c r="AI6" s="109">
        <v>953</v>
      </c>
      <c r="AJ6" s="109">
        <v>1010</v>
      </c>
      <c r="AK6" s="109">
        <v>952</v>
      </c>
      <c r="AL6" s="109">
        <v>952</v>
      </c>
      <c r="AM6" s="109">
        <v>896</v>
      </c>
      <c r="AN6" s="109">
        <v>931</v>
      </c>
      <c r="AO6" s="109">
        <v>876</v>
      </c>
      <c r="AP6" s="109">
        <v>762</v>
      </c>
      <c r="AQ6" s="109">
        <v>685</v>
      </c>
      <c r="AR6" s="109">
        <v>419</v>
      </c>
      <c r="AS6" s="109">
        <v>461.10308635909996</v>
      </c>
      <c r="AT6" s="109">
        <v>508</v>
      </c>
      <c r="AU6" s="109">
        <v>432</v>
      </c>
      <c r="AV6" s="109">
        <v>579.45769838640001</v>
      </c>
      <c r="AW6" s="109">
        <v>546</v>
      </c>
      <c r="AX6" s="109">
        <v>533</v>
      </c>
      <c r="AY6" s="109">
        <v>600.21112692430006</v>
      </c>
      <c r="AZ6" s="109">
        <v>465.78887307569994</v>
      </c>
      <c r="BA6" s="109">
        <v>525</v>
      </c>
      <c r="BB6" s="109">
        <v>737</v>
      </c>
      <c r="BC6" s="109">
        <v>460</v>
      </c>
      <c r="BD6" s="109">
        <v>263</v>
      </c>
      <c r="BE6" s="728">
        <v>428</v>
      </c>
      <c r="BF6" s="109">
        <v>400</v>
      </c>
      <c r="BG6" s="109">
        <v>307</v>
      </c>
      <c r="BH6" s="109">
        <v>289</v>
      </c>
      <c r="BI6" s="884">
        <v>274</v>
      </c>
      <c r="BJ6" s="784">
        <v>294</v>
      </c>
      <c r="BK6" s="840">
        <v>302</v>
      </c>
      <c r="BL6" s="840">
        <v>301</v>
      </c>
      <c r="BM6" s="913">
        <v>306</v>
      </c>
      <c r="BN6" s="911">
        <v>347</v>
      </c>
      <c r="BO6" s="831">
        <v>455</v>
      </c>
      <c r="BP6" s="889"/>
      <c r="BR6" s="889"/>
    </row>
    <row r="7" spans="2:72" s="374" customFormat="1" x14ac:dyDescent="0.25">
      <c r="B7" s="373" t="s">
        <v>121</v>
      </c>
      <c r="C7" s="109">
        <v>3232</v>
      </c>
      <c r="D7" s="109">
        <v>2951</v>
      </c>
      <c r="E7" s="109">
        <v>1951</v>
      </c>
      <c r="F7" s="109">
        <v>2334</v>
      </c>
      <c r="G7" s="109">
        <v>2318</v>
      </c>
      <c r="H7" s="109">
        <v>2134</v>
      </c>
      <c r="I7" s="109">
        <v>1676.3404900000005</v>
      </c>
      <c r="J7" s="109">
        <v>1913</v>
      </c>
      <c r="K7" s="109">
        <v>2019</v>
      </c>
      <c r="L7" s="109">
        <v>2078</v>
      </c>
      <c r="M7" s="109">
        <v>2357</v>
      </c>
      <c r="N7" s="109">
        <v>2204</v>
      </c>
      <c r="O7" s="109"/>
      <c r="P7" s="109">
        <v>495</v>
      </c>
      <c r="Q7" s="109">
        <v>393.63944000000004</v>
      </c>
      <c r="R7" s="109">
        <v>442.36055999999996</v>
      </c>
      <c r="S7" s="109">
        <v>429</v>
      </c>
      <c r="T7" s="109">
        <v>411.3404900000005</v>
      </c>
      <c r="U7" s="109">
        <v>427.15650999999997</v>
      </c>
      <c r="V7" s="109">
        <v>449.84349000000003</v>
      </c>
      <c r="W7" s="109">
        <v>527.15463</v>
      </c>
      <c r="X7" s="109">
        <v>500</v>
      </c>
      <c r="Y7" s="109">
        <v>500</v>
      </c>
      <c r="Z7" s="109">
        <v>530</v>
      </c>
      <c r="AA7" s="109">
        <v>500</v>
      </c>
      <c r="AB7" s="109">
        <v>484</v>
      </c>
      <c r="AC7" s="109">
        <v>505</v>
      </c>
      <c r="AD7" s="109">
        <v>539</v>
      </c>
      <c r="AE7" s="109">
        <v>505</v>
      </c>
      <c r="AF7" s="109">
        <v>525</v>
      </c>
      <c r="AG7" s="109">
        <v>589</v>
      </c>
      <c r="AH7" s="109">
        <v>602</v>
      </c>
      <c r="AI7" s="109">
        <v>585</v>
      </c>
      <c r="AJ7" s="109">
        <v>581</v>
      </c>
      <c r="AK7" s="109">
        <v>562</v>
      </c>
      <c r="AL7" s="109">
        <v>561</v>
      </c>
      <c r="AM7" s="109">
        <v>556</v>
      </c>
      <c r="AN7" s="109">
        <v>524</v>
      </c>
      <c r="AO7" s="109">
        <v>526</v>
      </c>
      <c r="AP7" s="109">
        <v>549</v>
      </c>
      <c r="AQ7" s="109">
        <v>502</v>
      </c>
      <c r="AR7" s="109">
        <v>491</v>
      </c>
      <c r="AS7" s="109">
        <v>470.1622129772</v>
      </c>
      <c r="AT7" s="109">
        <v>431</v>
      </c>
      <c r="AU7" s="109">
        <v>453</v>
      </c>
      <c r="AV7" s="109">
        <v>583.78975981689996</v>
      </c>
      <c r="AW7" s="109">
        <v>542</v>
      </c>
      <c r="AX7" s="109">
        <v>565</v>
      </c>
      <c r="AY7" s="109">
        <v>593.08815451760006</v>
      </c>
      <c r="AZ7" s="109">
        <v>545.91184548239994</v>
      </c>
      <c r="BA7" s="109">
        <v>545</v>
      </c>
      <c r="BB7" s="109">
        <v>552</v>
      </c>
      <c r="BC7" s="109">
        <v>429</v>
      </c>
      <c r="BD7" s="109">
        <v>383</v>
      </c>
      <c r="BE7" s="728">
        <v>379</v>
      </c>
      <c r="BF7" s="109">
        <v>393</v>
      </c>
      <c r="BG7" s="109">
        <v>460</v>
      </c>
      <c r="BH7" s="109">
        <v>418</v>
      </c>
      <c r="BI7" s="884">
        <v>429</v>
      </c>
      <c r="BJ7" s="784">
        <v>441</v>
      </c>
      <c r="BK7" s="840">
        <v>437</v>
      </c>
      <c r="BL7" s="840">
        <v>399</v>
      </c>
      <c r="BM7" s="913">
        <v>390</v>
      </c>
      <c r="BN7" s="911">
        <v>380</v>
      </c>
      <c r="BO7" s="831">
        <v>329</v>
      </c>
      <c r="BP7" s="889"/>
      <c r="BR7" s="889"/>
    </row>
    <row r="8" spans="2:72" s="374" customFormat="1" x14ac:dyDescent="0.25">
      <c r="B8" s="373" t="s">
        <v>122</v>
      </c>
      <c r="C8" s="109">
        <v>1464</v>
      </c>
      <c r="D8" s="109">
        <v>1150</v>
      </c>
      <c r="E8" s="109">
        <v>641</v>
      </c>
      <c r="F8" s="109">
        <v>870</v>
      </c>
      <c r="G8" s="109">
        <v>838</v>
      </c>
      <c r="H8" s="109">
        <v>867</v>
      </c>
      <c r="I8" s="109">
        <v>795.79468999999995</v>
      </c>
      <c r="J8" s="109">
        <v>781</v>
      </c>
      <c r="K8" s="109">
        <v>839</v>
      </c>
      <c r="L8" s="109">
        <v>1091</v>
      </c>
      <c r="M8" s="109">
        <v>1340</v>
      </c>
      <c r="N8" s="109">
        <v>1165</v>
      </c>
      <c r="O8" s="109"/>
      <c r="P8" s="109">
        <v>215</v>
      </c>
      <c r="Q8" s="109">
        <v>181.06339999999997</v>
      </c>
      <c r="R8" s="109">
        <v>198.93660000000003</v>
      </c>
      <c r="S8" s="109">
        <v>217</v>
      </c>
      <c r="T8" s="109">
        <v>198.79468999999997</v>
      </c>
      <c r="U8" s="109">
        <v>162.70596</v>
      </c>
      <c r="V8" s="109">
        <v>162.29404</v>
      </c>
      <c r="W8" s="109">
        <v>206.30856000000006</v>
      </c>
      <c r="X8" s="109">
        <v>210</v>
      </c>
      <c r="Y8" s="109">
        <v>130</v>
      </c>
      <c r="Z8" s="109">
        <v>217</v>
      </c>
      <c r="AA8" s="109">
        <v>238</v>
      </c>
      <c r="AB8" s="109">
        <v>255</v>
      </c>
      <c r="AC8" s="109">
        <v>273</v>
      </c>
      <c r="AD8" s="109">
        <v>277</v>
      </c>
      <c r="AE8" s="109">
        <v>269</v>
      </c>
      <c r="AF8" s="109">
        <v>272</v>
      </c>
      <c r="AG8" s="109">
        <v>299</v>
      </c>
      <c r="AH8" s="109">
        <v>347</v>
      </c>
      <c r="AI8" s="109">
        <v>385</v>
      </c>
      <c r="AJ8" s="109">
        <v>309</v>
      </c>
      <c r="AK8" s="109">
        <v>239</v>
      </c>
      <c r="AL8" s="109">
        <v>284</v>
      </c>
      <c r="AM8" s="109">
        <v>322</v>
      </c>
      <c r="AN8" s="109">
        <v>320</v>
      </c>
      <c r="AO8" s="109">
        <v>246</v>
      </c>
      <c r="AP8" s="109">
        <v>239</v>
      </c>
      <c r="AQ8" s="109">
        <v>261</v>
      </c>
      <c r="AR8" s="109">
        <v>326</v>
      </c>
      <c r="AS8" s="109">
        <v>256.47868470369997</v>
      </c>
      <c r="AT8" s="109">
        <v>161</v>
      </c>
      <c r="AU8" s="109">
        <v>140</v>
      </c>
      <c r="AV8" s="109">
        <v>124.32942627</v>
      </c>
      <c r="AW8" s="109">
        <v>160</v>
      </c>
      <c r="AX8" s="109">
        <v>147</v>
      </c>
      <c r="AY8" s="109">
        <v>159.16571207619998</v>
      </c>
      <c r="AZ8" s="109">
        <v>182.83428792380002</v>
      </c>
      <c r="BA8" s="109">
        <v>179</v>
      </c>
      <c r="BB8" s="109">
        <v>238</v>
      </c>
      <c r="BC8" s="109">
        <v>258</v>
      </c>
      <c r="BD8" s="109">
        <v>212</v>
      </c>
      <c r="BE8" s="728">
        <v>138</v>
      </c>
      <c r="BF8" s="109">
        <v>103</v>
      </c>
      <c r="BG8" s="109">
        <v>115</v>
      </c>
      <c r="BH8" s="109">
        <v>129</v>
      </c>
      <c r="BI8" s="884">
        <v>179</v>
      </c>
      <c r="BJ8" s="784">
        <v>155</v>
      </c>
      <c r="BK8" s="840">
        <v>148</v>
      </c>
      <c r="BL8" s="840">
        <v>161</v>
      </c>
      <c r="BM8" s="913">
        <v>71</v>
      </c>
      <c r="BN8" s="911">
        <v>89</v>
      </c>
      <c r="BO8" s="831">
        <v>128</v>
      </c>
      <c r="BP8" s="889"/>
      <c r="BR8" s="889"/>
    </row>
    <row r="9" spans="2:72" s="374" customFormat="1" x14ac:dyDescent="0.25">
      <c r="B9" s="373" t="s">
        <v>123</v>
      </c>
      <c r="C9" s="109">
        <v>2167</v>
      </c>
      <c r="D9" s="109">
        <v>1553</v>
      </c>
      <c r="E9" s="109">
        <v>1279</v>
      </c>
      <c r="F9" s="109">
        <v>1684</v>
      </c>
      <c r="G9" s="109">
        <v>1840</v>
      </c>
      <c r="H9" s="109">
        <v>1769</v>
      </c>
      <c r="I9" s="109">
        <v>1689.0755099999999</v>
      </c>
      <c r="J9" s="109">
        <v>1733</v>
      </c>
      <c r="K9" s="109">
        <v>1660</v>
      </c>
      <c r="L9" s="109">
        <v>1562</v>
      </c>
      <c r="M9" s="109">
        <v>1764</v>
      </c>
      <c r="N9" s="109">
        <v>1384</v>
      </c>
      <c r="O9" s="109"/>
      <c r="P9" s="109">
        <v>529</v>
      </c>
      <c r="Q9" s="109">
        <v>317.05757</v>
      </c>
      <c r="R9" s="109">
        <v>423.94243</v>
      </c>
      <c r="S9" s="109">
        <v>451</v>
      </c>
      <c r="T9" s="109">
        <v>497.07550999999984</v>
      </c>
      <c r="U9" s="109">
        <v>509.44785000000002</v>
      </c>
      <c r="V9" s="109">
        <v>419.55214999999998</v>
      </c>
      <c r="W9" s="109">
        <v>369.75568000000004</v>
      </c>
      <c r="X9" s="109">
        <v>406</v>
      </c>
      <c r="Y9" s="109">
        <v>378</v>
      </c>
      <c r="Z9" s="109">
        <v>412</v>
      </c>
      <c r="AA9" s="109">
        <v>402</v>
      </c>
      <c r="AB9" s="109">
        <v>445</v>
      </c>
      <c r="AC9" s="109">
        <v>415</v>
      </c>
      <c r="AD9" s="109">
        <v>335</v>
      </c>
      <c r="AE9" s="109">
        <v>314</v>
      </c>
      <c r="AF9" s="109">
        <v>477</v>
      </c>
      <c r="AG9" s="109">
        <v>423</v>
      </c>
      <c r="AH9" s="109">
        <v>447</v>
      </c>
      <c r="AI9" s="109">
        <v>398</v>
      </c>
      <c r="AJ9" s="109">
        <v>491</v>
      </c>
      <c r="AK9" s="109">
        <v>371</v>
      </c>
      <c r="AL9" s="109">
        <v>317</v>
      </c>
      <c r="AM9" s="109">
        <v>321</v>
      </c>
      <c r="AN9" s="109">
        <v>374</v>
      </c>
      <c r="AO9" s="109">
        <v>282</v>
      </c>
      <c r="AP9" s="109">
        <v>254</v>
      </c>
      <c r="AQ9" s="109">
        <v>231</v>
      </c>
      <c r="AR9" s="109">
        <v>285</v>
      </c>
      <c r="AS9" s="109">
        <v>266.06976306179996</v>
      </c>
      <c r="AT9" s="109">
        <v>244</v>
      </c>
      <c r="AU9" s="109">
        <v>217</v>
      </c>
      <c r="AV9" s="109">
        <v>256.46107627099997</v>
      </c>
      <c r="AW9" s="109">
        <v>229</v>
      </c>
      <c r="AX9" s="109">
        <v>180</v>
      </c>
      <c r="AY9" s="109">
        <v>160.45097595999999</v>
      </c>
      <c r="AZ9" s="109">
        <v>215.54902404000001</v>
      </c>
      <c r="BA9" s="109">
        <v>204</v>
      </c>
      <c r="BB9" s="109">
        <v>230</v>
      </c>
      <c r="BC9" s="109">
        <v>234</v>
      </c>
      <c r="BD9" s="109">
        <v>279</v>
      </c>
      <c r="BE9" s="728">
        <v>280</v>
      </c>
      <c r="BF9" s="109">
        <v>209</v>
      </c>
      <c r="BG9" s="109">
        <v>234</v>
      </c>
      <c r="BH9" s="109">
        <v>282</v>
      </c>
      <c r="BI9" s="884">
        <v>248</v>
      </c>
      <c r="BJ9" s="784">
        <v>181</v>
      </c>
      <c r="BK9" s="840">
        <v>162</v>
      </c>
      <c r="BL9" s="840">
        <v>197</v>
      </c>
      <c r="BM9" s="913">
        <v>136</v>
      </c>
      <c r="BN9" s="911">
        <v>121</v>
      </c>
      <c r="BO9" s="831">
        <v>125</v>
      </c>
      <c r="BP9" s="889"/>
      <c r="BR9" s="889"/>
    </row>
    <row r="10" spans="2:72" s="374" customFormat="1" x14ac:dyDescent="0.25">
      <c r="B10" s="373" t="s">
        <v>124</v>
      </c>
      <c r="C10" s="109">
        <v>1479</v>
      </c>
      <c r="D10" s="109">
        <v>1923</v>
      </c>
      <c r="E10" s="109">
        <v>1180</v>
      </c>
      <c r="F10" s="109">
        <v>1401</v>
      </c>
      <c r="G10" s="109">
        <v>1793</v>
      </c>
      <c r="H10" s="109">
        <v>2178</v>
      </c>
      <c r="I10" s="109">
        <v>1835.2011299999999</v>
      </c>
      <c r="J10" s="109">
        <v>1832</v>
      </c>
      <c r="K10" s="109">
        <v>2031</v>
      </c>
      <c r="L10" s="109">
        <v>2474</v>
      </c>
      <c r="M10" s="109">
        <v>3235</v>
      </c>
      <c r="N10" s="109">
        <v>4072</v>
      </c>
      <c r="O10" s="109"/>
      <c r="P10" s="109">
        <v>563</v>
      </c>
      <c r="Q10" s="109">
        <v>466.50694999999996</v>
      </c>
      <c r="R10" s="109">
        <v>467.49305000000004</v>
      </c>
      <c r="S10" s="109">
        <v>436</v>
      </c>
      <c r="T10" s="109">
        <v>465.20112999999992</v>
      </c>
      <c r="U10" s="109">
        <v>412.42351999999994</v>
      </c>
      <c r="V10" s="109">
        <v>463.57648000000006</v>
      </c>
      <c r="W10" s="109">
        <v>444.38560999999993</v>
      </c>
      <c r="X10" s="109">
        <v>451</v>
      </c>
      <c r="Y10" s="109">
        <v>464</v>
      </c>
      <c r="Z10" s="109">
        <v>450</v>
      </c>
      <c r="AA10" s="109">
        <v>523</v>
      </c>
      <c r="AB10" s="109">
        <v>593</v>
      </c>
      <c r="AC10" s="109">
        <v>542</v>
      </c>
      <c r="AD10" s="109">
        <v>604</v>
      </c>
      <c r="AE10" s="109">
        <v>607</v>
      </c>
      <c r="AF10" s="109">
        <v>721</v>
      </c>
      <c r="AG10" s="109">
        <v>731</v>
      </c>
      <c r="AH10" s="109">
        <v>789</v>
      </c>
      <c r="AI10" s="109">
        <v>827</v>
      </c>
      <c r="AJ10" s="109">
        <v>889</v>
      </c>
      <c r="AK10" s="109">
        <v>902</v>
      </c>
      <c r="AL10" s="109">
        <v>1014</v>
      </c>
      <c r="AM10" s="109">
        <v>1009</v>
      </c>
      <c r="AN10" s="109">
        <v>1146</v>
      </c>
      <c r="AO10" s="109">
        <v>986</v>
      </c>
      <c r="AP10" s="109">
        <v>944</v>
      </c>
      <c r="AQ10" s="109">
        <v>1098</v>
      </c>
      <c r="AR10" s="109">
        <v>1031</v>
      </c>
      <c r="AS10" s="109">
        <v>880.44988190489994</v>
      </c>
      <c r="AT10" s="109">
        <v>1045</v>
      </c>
      <c r="AU10" s="109">
        <v>1160</v>
      </c>
      <c r="AV10" s="109">
        <v>1204.3105231315999</v>
      </c>
      <c r="AW10" s="109">
        <v>1066</v>
      </c>
      <c r="AX10" s="109">
        <v>1172</v>
      </c>
      <c r="AY10" s="109">
        <v>1176.9389531016</v>
      </c>
      <c r="AZ10" s="109">
        <v>1129.0610468984</v>
      </c>
      <c r="BA10" s="109">
        <v>1003</v>
      </c>
      <c r="BB10" s="109">
        <v>1030</v>
      </c>
      <c r="BC10" s="109">
        <v>930</v>
      </c>
      <c r="BD10" s="109">
        <v>614</v>
      </c>
      <c r="BE10" s="728">
        <v>456</v>
      </c>
      <c r="BF10" s="109">
        <v>546</v>
      </c>
      <c r="BG10" s="109">
        <v>604</v>
      </c>
      <c r="BH10" s="109">
        <v>775</v>
      </c>
      <c r="BI10" s="884">
        <v>676</v>
      </c>
      <c r="BJ10" s="784">
        <v>685</v>
      </c>
      <c r="BK10" s="840">
        <v>644</v>
      </c>
      <c r="BL10" s="840">
        <v>612</v>
      </c>
      <c r="BM10" s="913">
        <v>631</v>
      </c>
      <c r="BN10" s="911">
        <v>625</v>
      </c>
      <c r="BO10" s="831">
        <v>707</v>
      </c>
      <c r="BP10" s="889"/>
      <c r="BR10" s="889"/>
    </row>
    <row r="11" spans="2:72" s="374" customFormat="1" x14ac:dyDescent="0.25">
      <c r="B11" s="373" t="s">
        <v>125</v>
      </c>
      <c r="C11" s="109">
        <v>1791</v>
      </c>
      <c r="D11" s="109">
        <v>1614</v>
      </c>
      <c r="E11" s="109">
        <v>962</v>
      </c>
      <c r="F11" s="109">
        <v>907</v>
      </c>
      <c r="G11" s="109">
        <v>910</v>
      </c>
      <c r="H11" s="109">
        <v>893</v>
      </c>
      <c r="I11" s="109">
        <v>882.27882999999986</v>
      </c>
      <c r="J11" s="109">
        <v>667</v>
      </c>
      <c r="K11" s="109">
        <v>679</v>
      </c>
      <c r="L11" s="109">
        <v>703</v>
      </c>
      <c r="M11" s="109">
        <v>891</v>
      </c>
      <c r="N11" s="109">
        <v>718</v>
      </c>
      <c r="O11" s="109"/>
      <c r="P11" s="109">
        <v>230</v>
      </c>
      <c r="Q11" s="109">
        <v>205.85176999999999</v>
      </c>
      <c r="R11" s="109">
        <v>220.14823000000001</v>
      </c>
      <c r="S11" s="109">
        <v>241</v>
      </c>
      <c r="T11" s="109">
        <v>215.27882999999986</v>
      </c>
      <c r="U11" s="109">
        <v>155.70590000000001</v>
      </c>
      <c r="V11" s="109">
        <v>211.29409999999999</v>
      </c>
      <c r="W11" s="109">
        <v>182.38992999999996</v>
      </c>
      <c r="X11" s="109">
        <v>162</v>
      </c>
      <c r="Y11" s="109">
        <v>156</v>
      </c>
      <c r="Z11" s="109">
        <v>193</v>
      </c>
      <c r="AA11" s="109">
        <v>208</v>
      </c>
      <c r="AB11" s="109">
        <v>185</v>
      </c>
      <c r="AC11" s="109">
        <v>171</v>
      </c>
      <c r="AD11" s="109">
        <v>213</v>
      </c>
      <c r="AE11" s="109">
        <v>194</v>
      </c>
      <c r="AF11" s="109">
        <v>180</v>
      </c>
      <c r="AG11" s="109">
        <v>226</v>
      </c>
      <c r="AH11" s="109">
        <v>229</v>
      </c>
      <c r="AI11" s="109">
        <v>222</v>
      </c>
      <c r="AJ11" s="109">
        <v>229</v>
      </c>
      <c r="AK11" s="109">
        <v>180</v>
      </c>
      <c r="AL11" s="109">
        <v>190</v>
      </c>
      <c r="AM11" s="109">
        <v>187</v>
      </c>
      <c r="AN11" s="109">
        <v>161</v>
      </c>
      <c r="AO11" s="109">
        <v>132</v>
      </c>
      <c r="AP11" s="109">
        <v>159</v>
      </c>
      <c r="AQ11" s="109">
        <v>176</v>
      </c>
      <c r="AR11" s="109">
        <v>189</v>
      </c>
      <c r="AS11" s="109">
        <v>156.0108692172</v>
      </c>
      <c r="AT11" s="109">
        <v>130</v>
      </c>
      <c r="AU11" s="109">
        <v>188</v>
      </c>
      <c r="AV11" s="109">
        <v>172.90800565099994</v>
      </c>
      <c r="AW11" s="109">
        <v>116</v>
      </c>
      <c r="AX11" s="109">
        <v>142</v>
      </c>
      <c r="AY11" s="109">
        <v>126.88400876790004</v>
      </c>
      <c r="AZ11" s="109">
        <v>123.11599123209996</v>
      </c>
      <c r="BA11" s="109">
        <v>106</v>
      </c>
      <c r="BB11" s="109">
        <v>142</v>
      </c>
      <c r="BC11" s="109">
        <v>135</v>
      </c>
      <c r="BD11" s="109">
        <v>133</v>
      </c>
      <c r="BE11" s="728">
        <v>121</v>
      </c>
      <c r="BF11" s="109">
        <v>131</v>
      </c>
      <c r="BG11" s="109">
        <v>141</v>
      </c>
      <c r="BH11" s="109">
        <v>101</v>
      </c>
      <c r="BI11" s="884">
        <v>108</v>
      </c>
      <c r="BJ11" s="784">
        <v>138</v>
      </c>
      <c r="BK11" s="840">
        <v>118</v>
      </c>
      <c r="BL11" s="840">
        <v>117</v>
      </c>
      <c r="BM11" s="913">
        <v>121</v>
      </c>
      <c r="BN11" s="911">
        <v>129</v>
      </c>
      <c r="BO11" s="831">
        <v>170</v>
      </c>
      <c r="BP11" s="889"/>
      <c r="BR11" s="889"/>
    </row>
    <row r="12" spans="2:72" s="108" customFormat="1" ht="15.75" thickBot="1" x14ac:dyDescent="0.3">
      <c r="B12" s="176" t="s">
        <v>72</v>
      </c>
      <c r="C12" s="177">
        <v>40656</v>
      </c>
      <c r="D12" s="177">
        <v>36529</v>
      </c>
      <c r="E12" s="177">
        <v>28203</v>
      </c>
      <c r="F12" s="177">
        <v>31589</v>
      </c>
      <c r="G12" s="177">
        <v>33962</v>
      </c>
      <c r="H12" s="177">
        <v>29567</v>
      </c>
      <c r="I12" s="177">
        <v>30084.830686000012</v>
      </c>
      <c r="J12" s="177">
        <v>28947</v>
      </c>
      <c r="K12" s="177">
        <v>29839</v>
      </c>
      <c r="L12" s="177">
        <v>28521</v>
      </c>
      <c r="M12" s="177">
        <v>31011</v>
      </c>
      <c r="N12" s="177">
        <v>31390</v>
      </c>
      <c r="O12" s="109"/>
      <c r="P12" s="177">
        <v>7720</v>
      </c>
      <c r="Q12" s="177">
        <v>6286.4000800000013</v>
      </c>
      <c r="R12" s="177">
        <v>7660.5999199999987</v>
      </c>
      <c r="S12" s="177">
        <v>8219</v>
      </c>
      <c r="T12" s="177">
        <v>7917.8306860000012</v>
      </c>
      <c r="U12" s="177">
        <v>6567.4010640000015</v>
      </c>
      <c r="V12" s="177">
        <v>6954.5989359999985</v>
      </c>
      <c r="W12" s="177">
        <v>7570.1984389999961</v>
      </c>
      <c r="X12" s="177">
        <v>7525</v>
      </c>
      <c r="Y12" s="177">
        <v>6424</v>
      </c>
      <c r="Z12" s="177">
        <v>7363</v>
      </c>
      <c r="AA12" s="177">
        <v>7903</v>
      </c>
      <c r="AB12" s="177">
        <v>8148</v>
      </c>
      <c r="AC12" s="177">
        <f>SUM(AC3:AC11)-AC4</f>
        <v>6540</v>
      </c>
      <c r="AD12" s="177">
        <f>SUM(AD3:AD11)-AD4</f>
        <v>6934.2000000000007</v>
      </c>
      <c r="AE12" s="177">
        <f>SUM(AE3:AE11)-AE4</f>
        <v>7340</v>
      </c>
      <c r="AF12" s="177">
        <v>7707</v>
      </c>
      <c r="AG12" s="177">
        <f t="shared" ref="AG12" si="0">SUM(AG3:AG11)-AG4</f>
        <v>7076</v>
      </c>
      <c r="AH12" s="177">
        <v>7948</v>
      </c>
      <c r="AI12" s="177">
        <v>7913</v>
      </c>
      <c r="AJ12" s="177">
        <v>8076</v>
      </c>
      <c r="AK12" s="177">
        <v>7563</v>
      </c>
      <c r="AL12" s="177">
        <v>7782</v>
      </c>
      <c r="AM12" s="177">
        <v>7940</v>
      </c>
      <c r="AN12" s="177">
        <v>8105</v>
      </c>
      <c r="AO12" s="177">
        <v>7189</v>
      </c>
      <c r="AP12" s="177">
        <v>6610</v>
      </c>
      <c r="AQ12" s="177">
        <v>6671</v>
      </c>
      <c r="AR12" s="177">
        <v>6471</v>
      </c>
      <c r="AS12" s="611">
        <v>5805</v>
      </c>
      <c r="AT12" s="611">
        <v>5327</v>
      </c>
      <c r="AU12" s="611">
        <v>5989</v>
      </c>
      <c r="AV12" s="611">
        <v>6527.8387946315006</v>
      </c>
      <c r="AW12" s="611">
        <v>5901</v>
      </c>
      <c r="AX12" s="611">
        <v>6538</v>
      </c>
      <c r="AY12" s="611">
        <v>6548.3527141152017</v>
      </c>
      <c r="AZ12" s="611">
        <v>6602.6472858847983</v>
      </c>
      <c r="BA12" s="611">
        <v>6550</v>
      </c>
      <c r="BB12" s="611">
        <f>SUM(BB5:BB11,BB3)</f>
        <v>6785</v>
      </c>
      <c r="BC12" s="611">
        <v>6782</v>
      </c>
      <c r="BD12" s="611">
        <f>BD3+SUM(BD5:BD11)</f>
        <v>6890</v>
      </c>
      <c r="BE12" s="177">
        <f>BE3+SUM(BE5:BE11)</f>
        <v>6417</v>
      </c>
      <c r="BF12" s="611">
        <f>BF3+SUM(BF5:BF11)</f>
        <v>5215</v>
      </c>
      <c r="BG12" s="611">
        <v>5288</v>
      </c>
      <c r="BH12" s="611">
        <v>5361</v>
      </c>
      <c r="BI12" s="763">
        <v>4569</v>
      </c>
      <c r="BJ12" s="763">
        <v>4547</v>
      </c>
      <c r="BK12" s="841">
        <v>4401</v>
      </c>
      <c r="BL12" s="841">
        <v>4464</v>
      </c>
      <c r="BM12" s="914">
        <v>3885</v>
      </c>
      <c r="BN12" s="914">
        <v>3774</v>
      </c>
      <c r="BO12" s="918">
        <v>4281</v>
      </c>
      <c r="BP12" s="889"/>
      <c r="BR12" s="889"/>
    </row>
    <row r="13" spans="2:72" s="108" customFormat="1" x14ac:dyDescent="0.25">
      <c r="B13" s="561"/>
      <c r="C13" s="562"/>
      <c r="D13" s="562"/>
      <c r="E13" s="562"/>
      <c r="F13" s="562"/>
      <c r="G13" s="562"/>
      <c r="H13" s="562"/>
      <c r="I13" s="562"/>
      <c r="J13" s="562"/>
      <c r="K13" s="562"/>
      <c r="L13" s="562"/>
      <c r="M13" s="562"/>
      <c r="N13" s="562"/>
      <c r="O13" s="109"/>
      <c r="P13" s="562"/>
      <c r="Q13" s="562"/>
      <c r="R13" s="562"/>
      <c r="S13" s="562"/>
      <c r="T13" s="562"/>
      <c r="U13" s="562"/>
      <c r="V13" s="562"/>
      <c r="W13" s="562"/>
      <c r="X13" s="562"/>
      <c r="Y13" s="562"/>
      <c r="Z13" s="562"/>
      <c r="AA13" s="562"/>
      <c r="AB13" s="562"/>
      <c r="AC13" s="562"/>
      <c r="AD13" s="562"/>
      <c r="AE13" s="562"/>
      <c r="AF13" s="562"/>
      <c r="AG13" s="560"/>
      <c r="AH13" s="562"/>
      <c r="AI13" s="562"/>
      <c r="AJ13" s="562"/>
      <c r="AK13" s="562"/>
      <c r="AL13" s="562"/>
      <c r="AM13" s="562"/>
      <c r="AN13" s="562"/>
      <c r="AO13" s="562"/>
      <c r="AP13" s="562"/>
      <c r="AS13" s="441"/>
      <c r="AT13" s="562"/>
      <c r="AU13" s="562"/>
      <c r="AV13" s="562"/>
      <c r="BD13" s="920" t="s">
        <v>875</v>
      </c>
      <c r="BH13"/>
    </row>
    <row r="14" spans="2:72" x14ac:dyDescent="0.25">
      <c r="B14" s="204"/>
      <c r="C14" s="4"/>
      <c r="D14" s="3"/>
      <c r="E14" s="3"/>
      <c r="F14" s="3"/>
      <c r="G14" s="3"/>
      <c r="H14" s="3"/>
      <c r="I14" s="3"/>
      <c r="J14" s="3"/>
      <c r="K14" s="3"/>
      <c r="L14" s="3"/>
      <c r="M14" s="34"/>
      <c r="N14" s="34"/>
      <c r="O14" s="34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75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H14"/>
    </row>
    <row r="15" spans="2:72" ht="15.75" thickBot="1" x14ac:dyDescent="0.3">
      <c r="B15" s="78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5"/>
      <c r="N15" s="35"/>
      <c r="O15" s="35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76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H15"/>
    </row>
    <row r="16" spans="2:72" ht="26.25" customHeight="1" x14ac:dyDescent="0.25">
      <c r="B16" s="316" t="s">
        <v>126</v>
      </c>
      <c r="C16" s="316">
        <v>2007</v>
      </c>
      <c r="D16" s="316">
        <v>2008</v>
      </c>
      <c r="E16" s="316">
        <v>2009</v>
      </c>
      <c r="F16" s="316">
        <v>2010</v>
      </c>
      <c r="G16" s="316">
        <v>2011</v>
      </c>
      <c r="H16" s="316">
        <v>2012</v>
      </c>
      <c r="I16" s="316">
        <v>2013</v>
      </c>
      <c r="J16" s="316">
        <v>2014</v>
      </c>
      <c r="K16" s="316">
        <v>2015</v>
      </c>
      <c r="L16" s="366">
        <v>2016</v>
      </c>
      <c r="M16" s="366">
        <v>2017</v>
      </c>
      <c r="N16" s="366">
        <v>2018</v>
      </c>
      <c r="O16" s="134"/>
      <c r="P16" s="316" t="s">
        <v>116</v>
      </c>
      <c r="Q16" s="316" t="s">
        <v>154</v>
      </c>
      <c r="R16" s="316" t="s">
        <v>155</v>
      </c>
      <c r="S16" s="316" t="s">
        <v>156</v>
      </c>
      <c r="T16" s="316" t="s">
        <v>161</v>
      </c>
      <c r="U16" s="316" t="s">
        <v>157</v>
      </c>
      <c r="V16" s="316" t="s">
        <v>158</v>
      </c>
      <c r="W16" s="316" t="s">
        <v>159</v>
      </c>
      <c r="X16" s="316" t="s">
        <v>160</v>
      </c>
      <c r="Y16" s="316" t="s">
        <v>346</v>
      </c>
      <c r="Z16" s="316" t="s">
        <v>181</v>
      </c>
      <c r="AA16" s="316" t="s">
        <v>248</v>
      </c>
      <c r="AB16" s="316" t="s">
        <v>274</v>
      </c>
      <c r="AC16" s="316" t="s">
        <v>342</v>
      </c>
      <c r="AD16" s="316" t="s">
        <v>347</v>
      </c>
      <c r="AE16" s="316" t="s">
        <v>383</v>
      </c>
      <c r="AF16" s="316" t="s">
        <v>385</v>
      </c>
      <c r="AG16" s="316" t="s">
        <v>416</v>
      </c>
      <c r="AH16" s="316" t="s">
        <v>431</v>
      </c>
      <c r="AI16" s="316" t="s">
        <v>446</v>
      </c>
      <c r="AJ16" s="316" t="s">
        <v>458</v>
      </c>
      <c r="AK16" s="316" t="s">
        <v>469</v>
      </c>
      <c r="AL16" s="316" t="s">
        <v>491</v>
      </c>
      <c r="AM16" s="316" t="s">
        <v>504</v>
      </c>
      <c r="AN16" s="316" t="s">
        <v>516</v>
      </c>
      <c r="AO16" s="316" t="s">
        <v>585</v>
      </c>
      <c r="AP16" s="316" t="s">
        <v>601</v>
      </c>
      <c r="AQ16" s="316" t="s">
        <v>613</v>
      </c>
      <c r="AR16" s="316" t="s">
        <v>628</v>
      </c>
      <c r="AS16" s="316" t="s">
        <v>634</v>
      </c>
      <c r="AT16" s="316" t="s">
        <v>642</v>
      </c>
      <c r="AU16" s="316" t="s">
        <v>664</v>
      </c>
      <c r="AV16" s="316" t="s">
        <v>680</v>
      </c>
      <c r="AW16" s="316" t="s">
        <v>720</v>
      </c>
      <c r="AX16" s="316" t="s">
        <v>735</v>
      </c>
      <c r="AY16" s="316" t="s">
        <v>748</v>
      </c>
      <c r="AZ16" s="316" t="s">
        <v>764</v>
      </c>
      <c r="BA16" s="316" t="s">
        <v>767</v>
      </c>
      <c r="BB16" s="316" t="s">
        <v>777</v>
      </c>
      <c r="BC16" s="316" t="s">
        <v>782</v>
      </c>
      <c r="BD16" s="316" t="s">
        <v>788</v>
      </c>
      <c r="BE16" s="316" t="s">
        <v>792</v>
      </c>
      <c r="BF16" s="316" t="s">
        <v>805</v>
      </c>
      <c r="BG16" s="316" t="s">
        <v>808</v>
      </c>
      <c r="BH16" s="316" t="s">
        <v>822</v>
      </c>
      <c r="BI16" s="316" t="s">
        <v>832</v>
      </c>
      <c r="BJ16" s="316" t="s">
        <v>841</v>
      </c>
      <c r="BK16" s="316" t="s">
        <v>849</v>
      </c>
      <c r="BL16" s="316" t="s">
        <v>851</v>
      </c>
      <c r="BM16" s="316" t="s">
        <v>864</v>
      </c>
      <c r="BN16" s="316" t="s">
        <v>872</v>
      </c>
      <c r="BO16" s="316" t="s">
        <v>882</v>
      </c>
    </row>
    <row r="17" spans="2:69" s="374" customFormat="1" x14ac:dyDescent="0.25">
      <c r="B17" s="373" t="s">
        <v>117</v>
      </c>
      <c r="C17" s="109">
        <v>60003</v>
      </c>
      <c r="D17" s="109">
        <v>62107</v>
      </c>
      <c r="E17" s="109">
        <v>52567</v>
      </c>
      <c r="F17" s="109">
        <v>60706</v>
      </c>
      <c r="G17" s="109">
        <v>58376</v>
      </c>
      <c r="H17" s="109">
        <v>57039</v>
      </c>
      <c r="I17" s="109">
        <v>59953.656000000003</v>
      </c>
      <c r="J17" s="109">
        <v>56919</v>
      </c>
      <c r="K17" s="109">
        <v>63285</v>
      </c>
      <c r="L17" s="109">
        <v>59768</v>
      </c>
      <c r="M17" s="109">
        <v>57674</v>
      </c>
      <c r="N17" s="109">
        <v>56594</v>
      </c>
      <c r="O17" s="109"/>
      <c r="P17" s="109">
        <v>15362</v>
      </c>
      <c r="Q17" s="109">
        <v>14671.231</v>
      </c>
      <c r="R17" s="109">
        <v>14520.769</v>
      </c>
      <c r="S17" s="109">
        <v>14763</v>
      </c>
      <c r="T17" s="109">
        <v>15998.656000000003</v>
      </c>
      <c r="U17" s="109">
        <v>13420.714999999998</v>
      </c>
      <c r="V17" s="109">
        <v>12395.285000000002</v>
      </c>
      <c r="W17" s="109">
        <v>14953.39</v>
      </c>
      <c r="X17" s="109">
        <v>16150</v>
      </c>
      <c r="Y17" s="109">
        <v>13111</v>
      </c>
      <c r="Z17" s="109">
        <v>14372</v>
      </c>
      <c r="AA17" s="109">
        <v>17077</v>
      </c>
      <c r="AB17" s="109">
        <v>18726</v>
      </c>
      <c r="AC17" s="109">
        <v>14650</v>
      </c>
      <c r="AD17" s="109">
        <v>14224</v>
      </c>
      <c r="AE17" s="109">
        <v>14817</v>
      </c>
      <c r="AF17" s="109">
        <v>16078</v>
      </c>
      <c r="AG17" s="109">
        <v>14958</v>
      </c>
      <c r="AH17" s="109">
        <v>14134</v>
      </c>
      <c r="AI17" s="109">
        <v>13793</v>
      </c>
      <c r="AJ17" s="109">
        <v>14795</v>
      </c>
      <c r="AK17" s="109">
        <v>14308</v>
      </c>
      <c r="AL17" s="109">
        <v>13808</v>
      </c>
      <c r="AM17" s="109">
        <v>13973.586446000001</v>
      </c>
      <c r="AN17" s="109">
        <v>14504.516700000002</v>
      </c>
      <c r="AO17" s="109">
        <v>14154.073624000001</v>
      </c>
      <c r="AP17" s="109">
        <v>12631.802486999999</v>
      </c>
      <c r="AQ17" s="109">
        <v>13106.055015999998</v>
      </c>
      <c r="AR17" s="109">
        <v>13436.867051000001</v>
      </c>
      <c r="AS17" s="109">
        <v>12202.859182999999</v>
      </c>
      <c r="AT17" s="109">
        <v>9780.8601550000021</v>
      </c>
      <c r="AU17" s="109">
        <v>11891.931920999999</v>
      </c>
      <c r="AV17" s="109">
        <v>13394.444556999999</v>
      </c>
      <c r="AW17" s="109">
        <v>12726.868379</v>
      </c>
      <c r="AX17" s="109">
        <v>12499.664799</v>
      </c>
      <c r="AY17" s="109">
        <v>12898.957140999999</v>
      </c>
      <c r="AZ17" s="109">
        <v>13926.561323000002</v>
      </c>
      <c r="BA17" s="109">
        <v>14161.134077000002</v>
      </c>
      <c r="BB17" s="109">
        <v>11289.732134999995</v>
      </c>
      <c r="BC17" s="109">
        <v>11649.422240999998</v>
      </c>
      <c r="BD17" s="109">
        <v>14167.408357999999</v>
      </c>
      <c r="BE17" s="730">
        <v>13404</v>
      </c>
      <c r="BF17" s="761">
        <v>9307.2199359999959</v>
      </c>
      <c r="BG17" s="784">
        <v>8916</v>
      </c>
      <c r="BH17" s="784">
        <v>9841.5165220000035</v>
      </c>
      <c r="BI17" s="784">
        <v>8703</v>
      </c>
      <c r="BJ17" s="784">
        <v>7290.0819230000006</v>
      </c>
      <c r="BK17" s="838">
        <v>7705</v>
      </c>
      <c r="BL17" s="838">
        <v>9560</v>
      </c>
      <c r="BM17" s="911">
        <v>8170</v>
      </c>
      <c r="BN17" s="911">
        <v>6497</v>
      </c>
      <c r="BO17" s="831">
        <v>7568</v>
      </c>
      <c r="BP17" s="889"/>
      <c r="BQ17" s="889"/>
    </row>
    <row r="18" spans="2:69" s="374" customFormat="1" x14ac:dyDescent="0.25">
      <c r="B18" s="375" t="s">
        <v>118</v>
      </c>
      <c r="C18" s="134">
        <v>52243</v>
      </c>
      <c r="D18" s="134">
        <v>54578</v>
      </c>
      <c r="E18" s="134">
        <v>47152</v>
      </c>
      <c r="F18" s="134">
        <v>52729</v>
      </c>
      <c r="G18" s="134">
        <v>52479</v>
      </c>
      <c r="H18" s="134">
        <v>52111</v>
      </c>
      <c r="I18" s="134">
        <v>54969.156000000003</v>
      </c>
      <c r="J18" s="134">
        <v>51976</v>
      </c>
      <c r="K18" s="134">
        <v>57847</v>
      </c>
      <c r="L18" s="134">
        <v>53690</v>
      </c>
      <c r="M18" s="134">
        <v>51750</v>
      </c>
      <c r="N18" s="134">
        <v>51162</v>
      </c>
      <c r="O18" s="109"/>
      <c r="P18" s="134">
        <v>14169</v>
      </c>
      <c r="Q18" s="134">
        <v>13292.530999999999</v>
      </c>
      <c r="R18" s="134">
        <v>13294.469000000001</v>
      </c>
      <c r="S18" s="134">
        <v>13632</v>
      </c>
      <c r="T18" s="134">
        <v>14750.156000000003</v>
      </c>
      <c r="U18" s="134">
        <v>12243.914999999999</v>
      </c>
      <c r="V18" s="134">
        <v>11182.085000000001</v>
      </c>
      <c r="W18" s="134">
        <v>13696.49</v>
      </c>
      <c r="X18" s="134">
        <v>14854</v>
      </c>
      <c r="Y18" s="134">
        <v>12003</v>
      </c>
      <c r="Z18" s="134">
        <v>13129</v>
      </c>
      <c r="AA18" s="134">
        <v>15532</v>
      </c>
      <c r="AB18" s="134">
        <v>17182</v>
      </c>
      <c r="AC18" s="134">
        <v>13204</v>
      </c>
      <c r="AD18" s="134">
        <v>12648</v>
      </c>
      <c r="AE18" s="134">
        <v>13318</v>
      </c>
      <c r="AF18" s="134">
        <v>14520</v>
      </c>
      <c r="AG18" s="134">
        <v>13529</v>
      </c>
      <c r="AH18" s="134">
        <v>12604</v>
      </c>
      <c r="AI18" s="134">
        <v>12398</v>
      </c>
      <c r="AJ18" s="134">
        <v>13223</v>
      </c>
      <c r="AK18" s="134">
        <v>12795</v>
      </c>
      <c r="AL18" s="134">
        <v>12521</v>
      </c>
      <c r="AM18" s="134">
        <v>12776.385967999999</v>
      </c>
      <c r="AN18" s="134">
        <v>13069.147166000004</v>
      </c>
      <c r="AO18" s="134">
        <v>12797.179423999998</v>
      </c>
      <c r="AP18" s="134">
        <v>11325.338746999998</v>
      </c>
      <c r="AQ18" s="134">
        <v>11736.872926</v>
      </c>
      <c r="AR18" s="134">
        <v>12072.421431000002</v>
      </c>
      <c r="AS18" s="134">
        <v>10729.085873</v>
      </c>
      <c r="AT18" s="134">
        <v>8930.6942250000011</v>
      </c>
      <c r="AU18" s="134">
        <v>10777.481840999999</v>
      </c>
      <c r="AV18" s="134">
        <v>12087.677997000001</v>
      </c>
      <c r="AW18" s="134">
        <v>11119.364539</v>
      </c>
      <c r="AX18" s="134">
        <v>11069.323799</v>
      </c>
      <c r="AY18" s="134">
        <v>11560.081551000001</v>
      </c>
      <c r="AZ18" s="134">
        <v>12491.931393000003</v>
      </c>
      <c r="BA18" s="134">
        <v>12750.799507000002</v>
      </c>
      <c r="BB18" s="134">
        <v>10021.836324999998</v>
      </c>
      <c r="BC18" s="134">
        <v>10315.184660999998</v>
      </c>
      <c r="BD18" s="134">
        <v>12967.327578</v>
      </c>
      <c r="BE18" s="731">
        <v>11947</v>
      </c>
      <c r="BF18" s="762">
        <v>7908.4986859999981</v>
      </c>
      <c r="BG18" s="785">
        <v>7732</v>
      </c>
      <c r="BH18" s="785">
        <v>8660.3394020000014</v>
      </c>
      <c r="BI18" s="785">
        <v>7527</v>
      </c>
      <c r="BJ18" s="785">
        <v>6194.2833230000015</v>
      </c>
      <c r="BK18" s="839">
        <v>6709</v>
      </c>
      <c r="BL18" s="839">
        <v>8590</v>
      </c>
      <c r="BM18" s="912">
        <v>7404</v>
      </c>
      <c r="BN18" s="912">
        <v>5805</v>
      </c>
      <c r="BO18" s="919">
        <v>6827</v>
      </c>
      <c r="BP18" s="889"/>
      <c r="BQ18" s="889"/>
    </row>
    <row r="19" spans="2:69" s="374" customFormat="1" x14ac:dyDescent="0.25">
      <c r="B19" s="373" t="s">
        <v>119</v>
      </c>
      <c r="C19" s="109">
        <v>30277</v>
      </c>
      <c r="D19" s="109">
        <v>24088</v>
      </c>
      <c r="E19" s="109">
        <v>20109</v>
      </c>
      <c r="F19" s="109">
        <v>23065</v>
      </c>
      <c r="G19" s="109">
        <v>34237</v>
      </c>
      <c r="H19" s="109">
        <v>22712</v>
      </c>
      <c r="I19" s="109">
        <v>19819.809999999998</v>
      </c>
      <c r="J19" s="109">
        <v>21526</v>
      </c>
      <c r="K19" s="109">
        <v>19898</v>
      </c>
      <c r="L19" s="109">
        <v>18173</v>
      </c>
      <c r="M19" s="109">
        <v>22161</v>
      </c>
      <c r="N19" s="109">
        <v>26014</v>
      </c>
      <c r="O19" s="109"/>
      <c r="P19" s="109">
        <v>5829</v>
      </c>
      <c r="Q19" s="109">
        <v>2246.085</v>
      </c>
      <c r="R19" s="109">
        <v>4799.915</v>
      </c>
      <c r="S19" s="109">
        <v>7055</v>
      </c>
      <c r="T19" s="109">
        <v>5718.8099999999977</v>
      </c>
      <c r="U19" s="109">
        <v>3726.0780000000004</v>
      </c>
      <c r="V19" s="109">
        <v>5621.9219999999996</v>
      </c>
      <c r="W19" s="109">
        <v>6530.2910000000002</v>
      </c>
      <c r="X19" s="109">
        <v>5647</v>
      </c>
      <c r="Y19" s="109">
        <v>3356</v>
      </c>
      <c r="Z19" s="109">
        <v>5220</v>
      </c>
      <c r="AA19" s="109">
        <v>6313</v>
      </c>
      <c r="AB19" s="109">
        <v>5008</v>
      </c>
      <c r="AC19" s="109">
        <v>2556</v>
      </c>
      <c r="AD19" s="109">
        <v>4445</v>
      </c>
      <c r="AE19" s="109">
        <v>5708</v>
      </c>
      <c r="AF19" s="109">
        <v>5464</v>
      </c>
      <c r="AG19" s="109">
        <v>3056</v>
      </c>
      <c r="AH19" s="109">
        <v>5909</v>
      </c>
      <c r="AI19" s="109">
        <v>6944</v>
      </c>
      <c r="AJ19" s="109">
        <v>6252</v>
      </c>
      <c r="AK19" s="109">
        <v>5533</v>
      </c>
      <c r="AL19" s="109">
        <v>6573</v>
      </c>
      <c r="AM19" s="109">
        <v>7496.4269219999996</v>
      </c>
      <c r="AN19" s="109">
        <v>6411.1238159999975</v>
      </c>
      <c r="AO19" s="109">
        <v>4989.4896700000018</v>
      </c>
      <c r="AP19" s="109">
        <v>5261.8090599999996</v>
      </c>
      <c r="AQ19" s="109">
        <v>5286.8612699999994</v>
      </c>
      <c r="AR19" s="109">
        <v>4864.166400000001</v>
      </c>
      <c r="AS19" s="109">
        <v>3526.93676</v>
      </c>
      <c r="AT19" s="109">
        <v>4598.9931799999977</v>
      </c>
      <c r="AU19" s="109">
        <v>5166.8134200000004</v>
      </c>
      <c r="AV19" s="109">
        <v>4616.61996</v>
      </c>
      <c r="AW19" s="109">
        <v>3341.19382</v>
      </c>
      <c r="AX19" s="109">
        <v>5343.502809999999</v>
      </c>
      <c r="AY19" s="109">
        <v>5890.274519999999</v>
      </c>
      <c r="AZ19" s="109">
        <v>5263.4769600000018</v>
      </c>
      <c r="BA19" s="109">
        <v>4586.3815000000004</v>
      </c>
      <c r="BB19" s="109">
        <v>5458.2940000000008</v>
      </c>
      <c r="BC19" s="109">
        <v>6271.1511069999997</v>
      </c>
      <c r="BD19" s="109">
        <v>4729.9940699999997</v>
      </c>
      <c r="BE19" s="730">
        <v>4427</v>
      </c>
      <c r="BF19" s="761">
        <v>4936.1198950000007</v>
      </c>
      <c r="BG19" s="784">
        <v>5721</v>
      </c>
      <c r="BH19" s="784">
        <v>4867.6297480000003</v>
      </c>
      <c r="BI19" s="784">
        <v>3578</v>
      </c>
      <c r="BJ19" s="784">
        <v>4477.1081469999999</v>
      </c>
      <c r="BK19" s="838">
        <v>4258</v>
      </c>
      <c r="BL19" s="838">
        <v>3753</v>
      </c>
      <c r="BM19" s="911">
        <v>2742</v>
      </c>
      <c r="BN19" s="911">
        <v>3502</v>
      </c>
      <c r="BO19" s="831">
        <v>3450</v>
      </c>
      <c r="BP19" s="889"/>
      <c r="BQ19" s="889"/>
    </row>
    <row r="20" spans="2:69" s="374" customFormat="1" x14ac:dyDescent="0.25">
      <c r="B20" s="373" t="s">
        <v>120</v>
      </c>
      <c r="C20" s="109">
        <v>22979</v>
      </c>
      <c r="D20" s="109">
        <v>20420</v>
      </c>
      <c r="E20" s="109">
        <v>12222</v>
      </c>
      <c r="F20" s="109">
        <v>13653</v>
      </c>
      <c r="G20" s="109">
        <v>14433</v>
      </c>
      <c r="H20" s="109">
        <v>13923</v>
      </c>
      <c r="I20" s="109">
        <v>13730.3</v>
      </c>
      <c r="J20" s="109">
        <v>12356</v>
      </c>
      <c r="K20" s="109">
        <v>12378</v>
      </c>
      <c r="L20" s="109">
        <v>11315</v>
      </c>
      <c r="M20" s="109">
        <v>13032</v>
      </c>
      <c r="N20" s="109">
        <v>12603</v>
      </c>
      <c r="O20" s="109"/>
      <c r="P20" s="109">
        <v>3295</v>
      </c>
      <c r="Q20" s="109">
        <v>3041.9</v>
      </c>
      <c r="R20" s="109">
        <v>3476.1</v>
      </c>
      <c r="S20" s="109">
        <v>3623</v>
      </c>
      <c r="T20" s="109">
        <v>3589.2999999999988</v>
      </c>
      <c r="U20" s="109">
        <v>3198</v>
      </c>
      <c r="V20" s="109">
        <v>2965</v>
      </c>
      <c r="W20" s="109">
        <v>3197.4000000000005</v>
      </c>
      <c r="X20" s="109">
        <v>2947</v>
      </c>
      <c r="Y20" s="109">
        <v>3050</v>
      </c>
      <c r="Z20" s="109">
        <v>3184</v>
      </c>
      <c r="AA20" s="109">
        <v>3084</v>
      </c>
      <c r="AB20" s="109">
        <v>3009</v>
      </c>
      <c r="AC20" s="109">
        <v>2841</v>
      </c>
      <c r="AD20" s="109">
        <v>2599</v>
      </c>
      <c r="AE20" s="109">
        <v>2838</v>
      </c>
      <c r="AF20" s="109">
        <v>2996</v>
      </c>
      <c r="AG20" s="109">
        <v>3111</v>
      </c>
      <c r="AH20" s="109">
        <v>3475</v>
      </c>
      <c r="AI20" s="109">
        <v>3142</v>
      </c>
      <c r="AJ20" s="109">
        <v>3296</v>
      </c>
      <c r="AK20" s="109">
        <v>3198</v>
      </c>
      <c r="AL20" s="109">
        <v>3244</v>
      </c>
      <c r="AM20" s="109">
        <v>3011.9909750000002</v>
      </c>
      <c r="AN20" s="109">
        <v>3148.7329409999998</v>
      </c>
      <c r="AO20" s="109">
        <v>2868.3163399999999</v>
      </c>
      <c r="AP20" s="109">
        <v>2492.799</v>
      </c>
      <c r="AQ20" s="109">
        <v>2275.7603399999998</v>
      </c>
      <c r="AR20" s="109">
        <v>1664.0343300000002</v>
      </c>
      <c r="AS20" s="109">
        <v>1651.1913000000002</v>
      </c>
      <c r="AT20" s="109">
        <v>1510.0824499999997</v>
      </c>
      <c r="AU20" s="109">
        <v>1375.9468099999999</v>
      </c>
      <c r="AV20" s="109">
        <v>1683.24586</v>
      </c>
      <c r="AW20" s="109">
        <v>1724.3614800000003</v>
      </c>
      <c r="AX20" s="109">
        <v>1901.1821900000002</v>
      </c>
      <c r="AY20" s="109">
        <v>1970.5201600000003</v>
      </c>
      <c r="AZ20" s="109">
        <v>1544.1781999999998</v>
      </c>
      <c r="BA20" s="109">
        <v>1677.0806200000002</v>
      </c>
      <c r="BB20" s="109">
        <v>2226.3397099999993</v>
      </c>
      <c r="BC20" s="109">
        <v>1572.45147</v>
      </c>
      <c r="BD20" s="109">
        <v>1038.4728800000003</v>
      </c>
      <c r="BE20" s="730">
        <v>1351</v>
      </c>
      <c r="BF20" s="761">
        <v>1144.5672999999999</v>
      </c>
      <c r="BG20" s="784">
        <v>973</v>
      </c>
      <c r="BH20" s="784">
        <v>1080.8474099999999</v>
      </c>
      <c r="BI20" s="784">
        <v>1118</v>
      </c>
      <c r="BJ20" s="784">
        <v>1137.685841</v>
      </c>
      <c r="BK20" s="838">
        <v>1129</v>
      </c>
      <c r="BL20" s="838">
        <v>1108</v>
      </c>
      <c r="BM20" s="911">
        <v>1124</v>
      </c>
      <c r="BN20" s="911">
        <v>1258</v>
      </c>
      <c r="BO20" s="831">
        <v>1520</v>
      </c>
      <c r="BP20" s="889"/>
      <c r="BQ20" s="889"/>
    </row>
    <row r="21" spans="2:69" s="374" customFormat="1" x14ac:dyDescent="0.25">
      <c r="B21" s="373" t="s">
        <v>121</v>
      </c>
      <c r="C21" s="109">
        <v>10495</v>
      </c>
      <c r="D21" s="109">
        <v>9461</v>
      </c>
      <c r="E21" s="109">
        <v>6790</v>
      </c>
      <c r="F21" s="109">
        <v>7627</v>
      </c>
      <c r="G21" s="109">
        <v>7310</v>
      </c>
      <c r="H21" s="109">
        <v>6730</v>
      </c>
      <c r="I21" s="109">
        <v>5867.6</v>
      </c>
      <c r="J21" s="109">
        <v>5979</v>
      </c>
      <c r="K21" s="109">
        <v>5860</v>
      </c>
      <c r="L21" s="109">
        <v>6309</v>
      </c>
      <c r="M21" s="109">
        <v>6985</v>
      </c>
      <c r="N21" s="109">
        <v>6791</v>
      </c>
      <c r="O21" s="109"/>
      <c r="P21" s="109">
        <v>1588</v>
      </c>
      <c r="Q21" s="109">
        <v>1462</v>
      </c>
      <c r="R21" s="109">
        <v>1497</v>
      </c>
      <c r="S21" s="109">
        <v>1458</v>
      </c>
      <c r="T21" s="109">
        <v>1450.6000000000004</v>
      </c>
      <c r="U21" s="109">
        <v>1513.3</v>
      </c>
      <c r="V21" s="109">
        <v>1397.7</v>
      </c>
      <c r="W21" s="109">
        <v>1559.7</v>
      </c>
      <c r="X21" s="109">
        <v>1496</v>
      </c>
      <c r="Y21" s="109">
        <v>1500</v>
      </c>
      <c r="Z21" s="109">
        <v>1498</v>
      </c>
      <c r="AA21" s="109">
        <v>1420</v>
      </c>
      <c r="AB21" s="109">
        <v>1431</v>
      </c>
      <c r="AC21" s="109">
        <v>1596</v>
      </c>
      <c r="AD21" s="109">
        <v>1622</v>
      </c>
      <c r="AE21" s="109">
        <v>1474</v>
      </c>
      <c r="AF21" s="109">
        <v>1606</v>
      </c>
      <c r="AG21" s="109">
        <v>1746</v>
      </c>
      <c r="AH21" s="109">
        <v>1723</v>
      </c>
      <c r="AI21" s="109">
        <v>1733</v>
      </c>
      <c r="AJ21" s="109">
        <v>1780</v>
      </c>
      <c r="AK21" s="109">
        <v>1828</v>
      </c>
      <c r="AL21" s="109">
        <v>1693</v>
      </c>
      <c r="AM21" s="109">
        <v>1649.5525459999999</v>
      </c>
      <c r="AN21" s="109">
        <v>1619.9854189999996</v>
      </c>
      <c r="AO21" s="109">
        <v>1710.5479600000001</v>
      </c>
      <c r="AP21" s="109">
        <v>1632.1874499999999</v>
      </c>
      <c r="AQ21" s="109">
        <v>1515.3298199999999</v>
      </c>
      <c r="AR21" s="109">
        <v>1487.3932200000002</v>
      </c>
      <c r="AS21" s="109">
        <v>1481.5381000000002</v>
      </c>
      <c r="AT21" s="109">
        <v>1218.93156</v>
      </c>
      <c r="AU21" s="109">
        <v>1377.57764</v>
      </c>
      <c r="AV21" s="109">
        <v>1681.6981899999998</v>
      </c>
      <c r="AW21" s="109">
        <v>1610.5927200000001</v>
      </c>
      <c r="AX21" s="109">
        <v>1620.6084699999999</v>
      </c>
      <c r="AY21" s="109">
        <v>1648.6515499999998</v>
      </c>
      <c r="AZ21" s="109">
        <v>1595.23144</v>
      </c>
      <c r="BA21" s="109">
        <v>1567.13798</v>
      </c>
      <c r="BB21" s="109">
        <v>1456.3213799999999</v>
      </c>
      <c r="BC21" s="109">
        <v>1184.0093100000004</v>
      </c>
      <c r="BD21" s="109">
        <v>1175.9777800000002</v>
      </c>
      <c r="BE21" s="730">
        <v>1139</v>
      </c>
      <c r="BF21" s="761">
        <v>1166.12535</v>
      </c>
      <c r="BG21" s="784">
        <v>1306</v>
      </c>
      <c r="BH21" s="784">
        <v>1317.2577899999999</v>
      </c>
      <c r="BI21" s="784">
        <v>1348</v>
      </c>
      <c r="BJ21" s="784">
        <v>1320.15996</v>
      </c>
      <c r="BK21" s="838">
        <v>1293</v>
      </c>
      <c r="BL21" s="838">
        <v>1194</v>
      </c>
      <c r="BM21" s="911">
        <v>1158</v>
      </c>
      <c r="BN21" s="911">
        <v>1066</v>
      </c>
      <c r="BO21" s="831">
        <v>941</v>
      </c>
      <c r="BP21" s="889"/>
      <c r="BQ21" s="889"/>
    </row>
    <row r="22" spans="2:69" s="374" customFormat="1" x14ac:dyDescent="0.25">
      <c r="B22" s="373" t="s">
        <v>122</v>
      </c>
      <c r="C22" s="109">
        <v>5073</v>
      </c>
      <c r="D22" s="109">
        <v>3789</v>
      </c>
      <c r="E22" s="109">
        <v>2708</v>
      </c>
      <c r="F22" s="109">
        <v>3356</v>
      </c>
      <c r="G22" s="109">
        <v>3523</v>
      </c>
      <c r="H22" s="109">
        <v>3569</v>
      </c>
      <c r="I22" s="109">
        <v>3012.6</v>
      </c>
      <c r="J22" s="109">
        <v>2692</v>
      </c>
      <c r="K22" s="109">
        <v>3001</v>
      </c>
      <c r="L22" s="109">
        <v>3042</v>
      </c>
      <c r="M22" s="109">
        <v>4534</v>
      </c>
      <c r="N22" s="109">
        <v>3913</v>
      </c>
      <c r="O22" s="109"/>
      <c r="P22" s="109">
        <v>887</v>
      </c>
      <c r="Q22" s="109">
        <v>685.3</v>
      </c>
      <c r="R22" s="109">
        <v>756.7</v>
      </c>
      <c r="S22" s="109">
        <v>825</v>
      </c>
      <c r="T22" s="109">
        <v>745.59999999999991</v>
      </c>
      <c r="U22" s="109">
        <v>588.6</v>
      </c>
      <c r="V22" s="109">
        <v>623.4</v>
      </c>
      <c r="W22" s="109">
        <v>721.3</v>
      </c>
      <c r="X22" s="109">
        <v>759</v>
      </c>
      <c r="Y22" s="109">
        <v>481</v>
      </c>
      <c r="Z22" s="109">
        <v>792</v>
      </c>
      <c r="AA22" s="109">
        <v>858</v>
      </c>
      <c r="AB22" s="109">
        <v>870</v>
      </c>
      <c r="AC22" s="109">
        <v>679</v>
      </c>
      <c r="AD22" s="109">
        <v>756</v>
      </c>
      <c r="AE22" s="109">
        <v>764</v>
      </c>
      <c r="AF22" s="109">
        <v>843</v>
      </c>
      <c r="AG22" s="109">
        <v>994</v>
      </c>
      <c r="AH22" s="109">
        <v>1321</v>
      </c>
      <c r="AI22" s="109">
        <v>1267</v>
      </c>
      <c r="AJ22" s="109">
        <v>951</v>
      </c>
      <c r="AK22" s="109">
        <v>812</v>
      </c>
      <c r="AL22" s="109">
        <v>954</v>
      </c>
      <c r="AM22" s="109">
        <v>1069.197966</v>
      </c>
      <c r="AN22" s="109">
        <v>1077.6176849999993</v>
      </c>
      <c r="AO22" s="109">
        <v>897.79227000000037</v>
      </c>
      <c r="AP22" s="109">
        <v>806.65711999999985</v>
      </c>
      <c r="AQ22" s="109">
        <v>926.95058000000006</v>
      </c>
      <c r="AR22" s="109">
        <v>1042.73606</v>
      </c>
      <c r="AS22" s="109">
        <v>765.97130000000004</v>
      </c>
      <c r="AT22" s="109">
        <v>477.74243000000001</v>
      </c>
      <c r="AU22" s="109">
        <v>389.14936</v>
      </c>
      <c r="AV22" s="109">
        <v>353.64383999999995</v>
      </c>
      <c r="AW22" s="109">
        <v>474.82052999999996</v>
      </c>
      <c r="AX22" s="109">
        <v>411.89864</v>
      </c>
      <c r="AY22" s="109">
        <v>460.31700000000001</v>
      </c>
      <c r="AZ22" s="109">
        <v>519.78135999999995</v>
      </c>
      <c r="BA22" s="109">
        <v>514.05088999999998</v>
      </c>
      <c r="BB22" s="109">
        <v>734.6570099999999</v>
      </c>
      <c r="BC22" s="109">
        <v>789.87522000000013</v>
      </c>
      <c r="BD22" s="109">
        <v>698.96519999999998</v>
      </c>
      <c r="BE22" s="730">
        <v>522</v>
      </c>
      <c r="BF22" s="761">
        <v>423.09933000000001</v>
      </c>
      <c r="BG22" s="784">
        <v>432</v>
      </c>
      <c r="BH22" s="784">
        <v>556.24626000000012</v>
      </c>
      <c r="BI22" s="784">
        <v>676</v>
      </c>
      <c r="BJ22" s="784">
        <v>483.93814000000003</v>
      </c>
      <c r="BK22" s="838">
        <v>499</v>
      </c>
      <c r="BL22" s="838">
        <v>613</v>
      </c>
      <c r="BM22" s="911">
        <v>392</v>
      </c>
      <c r="BN22" s="911">
        <v>321</v>
      </c>
      <c r="BO22" s="831">
        <v>258</v>
      </c>
      <c r="BQ22" s="889"/>
    </row>
    <row r="23" spans="2:69" s="374" customFormat="1" x14ac:dyDescent="0.25">
      <c r="B23" s="373" t="s">
        <v>123</v>
      </c>
      <c r="C23" s="109">
        <v>6654</v>
      </c>
      <c r="D23" s="109">
        <v>5221</v>
      </c>
      <c r="E23" s="109">
        <v>4212</v>
      </c>
      <c r="F23" s="109">
        <v>4817</v>
      </c>
      <c r="G23" s="109">
        <v>5070</v>
      </c>
      <c r="H23" s="109">
        <v>4673</v>
      </c>
      <c r="I23" s="109">
        <v>4415.5</v>
      </c>
      <c r="J23" s="109">
        <v>4782</v>
      </c>
      <c r="K23" s="109">
        <v>4733</v>
      </c>
      <c r="L23" s="109">
        <v>4385</v>
      </c>
      <c r="M23" s="109">
        <v>4525</v>
      </c>
      <c r="N23" s="109">
        <v>3994</v>
      </c>
      <c r="O23" s="109"/>
      <c r="P23" s="109">
        <v>1438</v>
      </c>
      <c r="Q23" s="109">
        <v>911.50000000000011</v>
      </c>
      <c r="R23" s="109">
        <v>1036.5</v>
      </c>
      <c r="S23" s="109">
        <v>1159</v>
      </c>
      <c r="T23" s="109">
        <v>1308.5</v>
      </c>
      <c r="U23" s="109">
        <v>1310.8000000000002</v>
      </c>
      <c r="V23" s="109">
        <v>1135.1999999999998</v>
      </c>
      <c r="W23" s="109">
        <v>1076</v>
      </c>
      <c r="X23" s="109">
        <v>1212</v>
      </c>
      <c r="Y23" s="109">
        <v>1136</v>
      </c>
      <c r="Z23" s="109">
        <v>1199</v>
      </c>
      <c r="AA23" s="109">
        <v>1090</v>
      </c>
      <c r="AB23" s="109">
        <v>1265</v>
      </c>
      <c r="AC23" s="109">
        <v>1195</v>
      </c>
      <c r="AD23" s="109">
        <v>994</v>
      </c>
      <c r="AE23" s="109">
        <v>934</v>
      </c>
      <c r="AF23" s="109">
        <v>1222</v>
      </c>
      <c r="AG23" s="109">
        <v>1031</v>
      </c>
      <c r="AH23" s="109">
        <v>1175</v>
      </c>
      <c r="AI23" s="109">
        <v>1007</v>
      </c>
      <c r="AJ23" s="109">
        <v>1301</v>
      </c>
      <c r="AK23" s="109">
        <v>981</v>
      </c>
      <c r="AL23" s="109">
        <v>920</v>
      </c>
      <c r="AM23" s="109">
        <v>958.69845500000008</v>
      </c>
      <c r="AN23" s="109">
        <v>1134.8728759999999</v>
      </c>
      <c r="AO23" s="109">
        <v>1007.5537899999998</v>
      </c>
      <c r="AP23" s="109">
        <v>927.45997</v>
      </c>
      <c r="AQ23" s="109">
        <v>818.75317000000007</v>
      </c>
      <c r="AR23" s="109">
        <v>928.61115999999981</v>
      </c>
      <c r="AS23" s="109">
        <v>787.2923199999999</v>
      </c>
      <c r="AT23" s="109">
        <v>608.86305000000004</v>
      </c>
      <c r="AU23" s="109">
        <v>587.13438999999994</v>
      </c>
      <c r="AV23" s="109">
        <v>772.23924</v>
      </c>
      <c r="AW23" s="109">
        <v>649.96700999999996</v>
      </c>
      <c r="AX23" s="109">
        <v>542.59663999999998</v>
      </c>
      <c r="AY23" s="109">
        <v>507.79525000000001</v>
      </c>
      <c r="AZ23" s="109">
        <v>684.17646000000002</v>
      </c>
      <c r="BA23" s="109">
        <v>683.10468000000003</v>
      </c>
      <c r="BB23" s="109">
        <v>904.39401000000009</v>
      </c>
      <c r="BC23" s="109">
        <v>741.19106000000011</v>
      </c>
      <c r="BD23" s="109">
        <v>823.99398999999994</v>
      </c>
      <c r="BE23" s="730">
        <v>847</v>
      </c>
      <c r="BF23" s="761">
        <v>466.87608999999992</v>
      </c>
      <c r="BG23" s="784">
        <v>567</v>
      </c>
      <c r="BH23" s="784">
        <v>601.65264999999999</v>
      </c>
      <c r="BI23" s="784">
        <v>558</v>
      </c>
      <c r="BJ23" s="784">
        <v>516.30203000000006</v>
      </c>
      <c r="BK23" s="838">
        <v>479</v>
      </c>
      <c r="BL23" s="838">
        <v>580</v>
      </c>
      <c r="BM23" s="911">
        <v>459</v>
      </c>
      <c r="BN23" s="911">
        <v>427</v>
      </c>
      <c r="BO23" s="831">
        <v>415</v>
      </c>
      <c r="BQ23" s="889"/>
    </row>
    <row r="24" spans="2:69" s="374" customFormat="1" x14ac:dyDescent="0.25">
      <c r="B24" s="373" t="s">
        <v>124</v>
      </c>
      <c r="C24" s="109">
        <v>3699</v>
      </c>
      <c r="D24" s="109">
        <v>4118</v>
      </c>
      <c r="E24" s="109">
        <v>2704</v>
      </c>
      <c r="F24" s="109">
        <v>3161</v>
      </c>
      <c r="G24" s="109">
        <v>4172</v>
      </c>
      <c r="H24" s="109">
        <v>5212</v>
      </c>
      <c r="I24" s="109">
        <v>4866.2</v>
      </c>
      <c r="J24" s="109">
        <v>4536</v>
      </c>
      <c r="K24" s="109">
        <v>5173</v>
      </c>
      <c r="L24" s="109">
        <v>6473</v>
      </c>
      <c r="M24" s="109">
        <v>7605</v>
      </c>
      <c r="N24" s="109">
        <v>9245</v>
      </c>
      <c r="O24" s="109"/>
      <c r="P24" s="109">
        <v>1400</v>
      </c>
      <c r="Q24" s="109">
        <v>1211.3</v>
      </c>
      <c r="R24" s="109">
        <v>1194.7</v>
      </c>
      <c r="S24" s="109">
        <v>1201</v>
      </c>
      <c r="T24" s="109">
        <v>1259.2</v>
      </c>
      <c r="U24" s="109">
        <v>1077.0999999999999</v>
      </c>
      <c r="V24" s="109">
        <v>1209.9000000000001</v>
      </c>
      <c r="W24" s="109">
        <v>1135.3000000000002</v>
      </c>
      <c r="X24" s="109">
        <v>1113</v>
      </c>
      <c r="Y24" s="109">
        <v>1174</v>
      </c>
      <c r="Z24" s="109">
        <v>1161</v>
      </c>
      <c r="AA24" s="109">
        <v>1288</v>
      </c>
      <c r="AB24" s="109">
        <v>1549</v>
      </c>
      <c r="AC24" s="109">
        <v>1442</v>
      </c>
      <c r="AD24" s="109">
        <v>1589</v>
      </c>
      <c r="AE24" s="109">
        <v>1589</v>
      </c>
      <c r="AF24" s="109">
        <v>1853</v>
      </c>
      <c r="AG24" s="109">
        <v>1849</v>
      </c>
      <c r="AH24" s="109">
        <v>1847</v>
      </c>
      <c r="AI24" s="109">
        <v>1891</v>
      </c>
      <c r="AJ24" s="109">
        <v>2017</v>
      </c>
      <c r="AK24" s="109">
        <v>2117</v>
      </c>
      <c r="AL24" s="109">
        <v>2276</v>
      </c>
      <c r="AM24" s="109">
        <v>2217.5516130000001</v>
      </c>
      <c r="AN24" s="109">
        <v>2634.441392000002</v>
      </c>
      <c r="AO24" s="109">
        <v>2425.8349059999991</v>
      </c>
      <c r="AP24" s="109">
        <v>2252.0748630000003</v>
      </c>
      <c r="AQ24" s="109">
        <v>2469.3043640000001</v>
      </c>
      <c r="AR24" s="109">
        <v>2348.3626439999998</v>
      </c>
      <c r="AS24" s="109">
        <v>2076.7271129999999</v>
      </c>
      <c r="AT24" s="109">
        <v>2268.523236</v>
      </c>
      <c r="AU24" s="109">
        <v>2582.652865</v>
      </c>
      <c r="AV24" s="109">
        <v>2784.5036219999997</v>
      </c>
      <c r="AW24" s="109">
        <v>2328.5950690000004</v>
      </c>
      <c r="AX24" s="109">
        <v>2492.0367729999998</v>
      </c>
      <c r="AY24" s="109">
        <v>2569.3710200000005</v>
      </c>
      <c r="AZ24" s="109">
        <v>2588.1171540000005</v>
      </c>
      <c r="BA24" s="109">
        <v>2371.6017120000006</v>
      </c>
      <c r="BB24" s="109">
        <v>2419.661975</v>
      </c>
      <c r="BC24" s="109">
        <v>2036.6198509999997</v>
      </c>
      <c r="BD24" s="109">
        <v>1491.7053080000001</v>
      </c>
      <c r="BE24" s="730">
        <v>1226</v>
      </c>
      <c r="BF24" s="761">
        <v>1349.2449729999998</v>
      </c>
      <c r="BG24" s="784">
        <v>1516</v>
      </c>
      <c r="BH24" s="784">
        <v>1810.5357980000003</v>
      </c>
      <c r="BI24" s="784">
        <v>1579</v>
      </c>
      <c r="BJ24" s="784">
        <v>1478.4984889999998</v>
      </c>
      <c r="BK24" s="838">
        <v>1455</v>
      </c>
      <c r="BL24" s="838">
        <v>1478</v>
      </c>
      <c r="BM24" s="911">
        <v>1583</v>
      </c>
      <c r="BN24" s="911">
        <v>1562</v>
      </c>
      <c r="BO24" s="831">
        <v>1592</v>
      </c>
      <c r="BP24" s="889"/>
      <c r="BQ24" s="889"/>
    </row>
    <row r="25" spans="2:69" s="108" customFormat="1" x14ac:dyDescent="0.25">
      <c r="B25" s="132" t="s">
        <v>125</v>
      </c>
      <c r="C25" s="133">
        <v>5682</v>
      </c>
      <c r="D25" s="133">
        <v>5242</v>
      </c>
      <c r="E25" s="133">
        <v>3302</v>
      </c>
      <c r="F25" s="133">
        <v>3181</v>
      </c>
      <c r="G25" s="133">
        <v>3337</v>
      </c>
      <c r="H25" s="133">
        <v>2881</v>
      </c>
      <c r="I25" s="133">
        <v>2780.0999999999995</v>
      </c>
      <c r="J25" s="133">
        <v>1917</v>
      </c>
      <c r="K25" s="133">
        <v>1929</v>
      </c>
      <c r="L25" s="133">
        <v>2030</v>
      </c>
      <c r="M25" s="133">
        <v>2626</v>
      </c>
      <c r="N25" s="133">
        <v>2719</v>
      </c>
      <c r="O25" s="109"/>
      <c r="P25" s="133">
        <v>766</v>
      </c>
      <c r="Q25" s="133">
        <v>670.5</v>
      </c>
      <c r="R25" s="133">
        <v>650.5</v>
      </c>
      <c r="S25" s="133">
        <v>751</v>
      </c>
      <c r="T25" s="133">
        <v>708.09999999999945</v>
      </c>
      <c r="U25" s="133">
        <v>462.5</v>
      </c>
      <c r="V25" s="133">
        <v>575.5</v>
      </c>
      <c r="W25" s="133">
        <v>520.1</v>
      </c>
      <c r="X25" s="133">
        <v>467</v>
      </c>
      <c r="Y25" s="133">
        <v>415</v>
      </c>
      <c r="Z25" s="133">
        <v>520</v>
      </c>
      <c r="AA25" s="133">
        <v>581</v>
      </c>
      <c r="AB25" s="133">
        <v>518</v>
      </c>
      <c r="AC25" s="133">
        <v>478</v>
      </c>
      <c r="AD25" s="133">
        <v>571</v>
      </c>
      <c r="AE25" s="133">
        <v>528</v>
      </c>
      <c r="AF25" s="133">
        <v>545</v>
      </c>
      <c r="AG25" s="133">
        <v>657</v>
      </c>
      <c r="AH25" s="133">
        <v>649</v>
      </c>
      <c r="AI25" s="133">
        <v>644</v>
      </c>
      <c r="AJ25" s="133">
        <v>699</v>
      </c>
      <c r="AK25" s="133">
        <v>648</v>
      </c>
      <c r="AL25" s="133">
        <v>672</v>
      </c>
      <c r="AM25" s="133">
        <v>707.47930399999996</v>
      </c>
      <c r="AN25" s="133">
        <v>691.97007100000008</v>
      </c>
      <c r="AO25" s="133">
        <v>536.15866000000005</v>
      </c>
      <c r="AP25" s="133">
        <v>577.27074399999992</v>
      </c>
      <c r="AQ25" s="133">
        <v>608.84694000000002</v>
      </c>
      <c r="AR25" s="133">
        <v>607.83130299999993</v>
      </c>
      <c r="AS25" s="109">
        <v>496.161585</v>
      </c>
      <c r="AT25" s="109">
        <v>412.57280700000007</v>
      </c>
      <c r="AU25" s="109">
        <v>546.58656099999996</v>
      </c>
      <c r="AV25" s="109">
        <v>495.63736</v>
      </c>
      <c r="AW25" s="109">
        <v>451.40068100000008</v>
      </c>
      <c r="AX25" s="109">
        <v>466.34937299999996</v>
      </c>
      <c r="AY25" s="109">
        <v>452.65802799999989</v>
      </c>
      <c r="AZ25" s="109">
        <v>465.26575300000002</v>
      </c>
      <c r="BA25" s="109">
        <v>373.92524099999997</v>
      </c>
      <c r="BB25" s="109">
        <v>536.04463499999997</v>
      </c>
      <c r="BC25" s="109">
        <v>512.49728000000005</v>
      </c>
      <c r="BD25" s="109">
        <v>414.94090999999997</v>
      </c>
      <c r="BE25" s="730">
        <v>379</v>
      </c>
      <c r="BF25" s="761">
        <v>385.19199000000003</v>
      </c>
      <c r="BG25" s="784">
        <v>389</v>
      </c>
      <c r="BH25" s="784">
        <v>328.30358199999995</v>
      </c>
      <c r="BI25" s="784">
        <v>313</v>
      </c>
      <c r="BJ25" s="784">
        <v>380.495454</v>
      </c>
      <c r="BK25" s="838">
        <v>388</v>
      </c>
      <c r="BL25" s="838">
        <v>399</v>
      </c>
      <c r="BM25" s="911">
        <v>421</v>
      </c>
      <c r="BN25" s="911">
        <v>452</v>
      </c>
      <c r="BO25" s="831">
        <v>499</v>
      </c>
      <c r="BQ25" s="889"/>
    </row>
    <row r="26" spans="2:69" s="108" customFormat="1" ht="15.75" thickBot="1" x14ac:dyDescent="0.3">
      <c r="B26" s="176" t="s">
        <v>72</v>
      </c>
      <c r="C26" s="177">
        <v>144862</v>
      </c>
      <c r="D26" s="177">
        <v>134446</v>
      </c>
      <c r="E26" s="177">
        <v>104614</v>
      </c>
      <c r="F26" s="177">
        <v>119566</v>
      </c>
      <c r="G26" s="177">
        <v>130458</v>
      </c>
      <c r="H26" s="177">
        <v>116739</v>
      </c>
      <c r="I26" s="177">
        <v>114445.76600000002</v>
      </c>
      <c r="J26" s="177">
        <v>110706</v>
      </c>
      <c r="K26" s="177">
        <v>116257</v>
      </c>
      <c r="L26" s="177">
        <v>111495</v>
      </c>
      <c r="M26" s="177">
        <v>119141</v>
      </c>
      <c r="N26" s="177">
        <v>121874</v>
      </c>
      <c r="O26" s="109"/>
      <c r="P26" s="177">
        <v>30565</v>
      </c>
      <c r="Q26" s="177">
        <v>24899.816000000003</v>
      </c>
      <c r="R26" s="177">
        <v>27932.183999999997</v>
      </c>
      <c r="S26" s="177">
        <v>30835</v>
      </c>
      <c r="T26" s="177">
        <v>30778.765999999989</v>
      </c>
      <c r="U26" s="177">
        <v>25297.093000000001</v>
      </c>
      <c r="V26" s="177">
        <v>25923.906999999999</v>
      </c>
      <c r="W26" s="177">
        <v>29693.481</v>
      </c>
      <c r="X26" s="177">
        <v>29792</v>
      </c>
      <c r="Y26" s="177">
        <v>24224</v>
      </c>
      <c r="Z26" s="177">
        <v>27946</v>
      </c>
      <c r="AA26" s="177">
        <v>31712</v>
      </c>
      <c r="AB26" s="177">
        <v>32375</v>
      </c>
      <c r="AC26" s="177">
        <f>SUM(AC17:AC25)-AC18</f>
        <v>25437</v>
      </c>
      <c r="AD26" s="177">
        <f>SUM(AD17:AD25)-AD18</f>
        <v>26800</v>
      </c>
      <c r="AE26" s="177">
        <v>28651</v>
      </c>
      <c r="AF26" s="177">
        <v>30607</v>
      </c>
      <c r="AG26" s="177">
        <f t="shared" ref="AG26" si="1">SUM(AG17:AG25)-AG18</f>
        <v>27402</v>
      </c>
      <c r="AH26" s="177">
        <v>30234</v>
      </c>
      <c r="AI26" s="177">
        <v>30421</v>
      </c>
      <c r="AJ26" s="177">
        <v>31092</v>
      </c>
      <c r="AK26" s="177">
        <v>29427</v>
      </c>
      <c r="AL26" s="177">
        <v>30139</v>
      </c>
      <c r="AM26" s="177">
        <v>31084.484226999997</v>
      </c>
      <c r="AN26" s="177">
        <v>31223.260900000005</v>
      </c>
      <c r="AO26" s="177">
        <v>28589.767220000005</v>
      </c>
      <c r="AP26" s="177">
        <v>26582.060693999993</v>
      </c>
      <c r="AQ26" s="177">
        <v>27007.861499999999</v>
      </c>
      <c r="AR26" s="177">
        <v>26380.002168000003</v>
      </c>
      <c r="AS26" s="611">
        <v>22988.677661000005</v>
      </c>
      <c r="AT26" s="611">
        <v>20876.568867999998</v>
      </c>
      <c r="AU26" s="611">
        <v>23917.792966999994</v>
      </c>
      <c r="AV26" s="611">
        <v>25782.032629000001</v>
      </c>
      <c r="AW26" s="611">
        <v>23307.799689000003</v>
      </c>
      <c r="AX26" s="611">
        <v>25277.839694999995</v>
      </c>
      <c r="AY26" s="611">
        <v>26398.544669000003</v>
      </c>
      <c r="AZ26" s="611">
        <v>26586.78865000001</v>
      </c>
      <c r="BA26" s="611">
        <v>25934.416700000002</v>
      </c>
      <c r="BB26" s="611">
        <f>SUM(BB19:BB25,BB17)</f>
        <v>25025.444854999994</v>
      </c>
      <c r="BC26" s="611">
        <f>SUM(BC19:BC25,BC17)</f>
        <v>24757.217538999997</v>
      </c>
      <c r="BD26" s="611">
        <f>BD17+SUM(BD19:BD25)</f>
        <v>24541.458495999999</v>
      </c>
      <c r="BE26" s="177">
        <f>BE17+SUM(BE19:BE25)</f>
        <v>23295</v>
      </c>
      <c r="BF26" s="763">
        <v>19178.444863999997</v>
      </c>
      <c r="BG26" s="763">
        <v>19821</v>
      </c>
      <c r="BH26" s="763">
        <v>20403.98976</v>
      </c>
      <c r="BI26" s="763">
        <v>17873</v>
      </c>
      <c r="BJ26" s="763">
        <v>17084.269983999999</v>
      </c>
      <c r="BK26" s="841">
        <f>SUM(BK17:BK25)-BK18</f>
        <v>17206</v>
      </c>
      <c r="BL26" s="841">
        <v>18684</v>
      </c>
      <c r="BM26" s="914">
        <v>16049</v>
      </c>
      <c r="BN26" s="914">
        <v>15084</v>
      </c>
      <c r="BO26" s="832">
        <v>16243</v>
      </c>
      <c r="BP26" s="890"/>
      <c r="BQ26" s="889"/>
    </row>
    <row r="27" spans="2:69" x14ac:dyDescent="0.25">
      <c r="AQ27" s="612"/>
      <c r="BD27" s="920" t="s">
        <v>875</v>
      </c>
    </row>
    <row r="28" spans="2:69" x14ac:dyDescent="0.25">
      <c r="BI28" s="886"/>
      <c r="BM28" s="886"/>
      <c r="BN28" s="886"/>
    </row>
  </sheetData>
  <phoneticPr fontId="99" type="noConversion"/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33086"/>
    <pageSetUpPr fitToPage="1"/>
  </sheetPr>
  <dimension ref="B1:XFD45"/>
  <sheetViews>
    <sheetView showGridLines="0" zoomScaleNormal="100" zoomScaleSheetLayoutView="100" workbookViewId="0">
      <pane xSplit="3" topLeftCell="AV1" activePane="topRight" state="frozen"/>
      <selection activeCell="F15" sqref="F15"/>
      <selection pane="topRight" activeCell="BE9" sqref="BE9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42578125" style="5" customWidth="1"/>
    <col min="4" max="31" width="16.140625" style="5" customWidth="1"/>
    <col min="32" max="32" width="15.5703125" style="5" customWidth="1"/>
    <col min="33" max="39" width="15.85546875" style="5" customWidth="1"/>
    <col min="40" max="41" width="15.42578125" style="5" customWidth="1"/>
    <col min="42" max="46" width="15.85546875" style="5" customWidth="1"/>
    <col min="47" max="47" width="14" style="5" bestFit="1" customWidth="1"/>
    <col min="48" max="48" width="14" style="5" customWidth="1"/>
    <col min="49" max="49" width="15.140625" style="5" customWidth="1"/>
    <col min="50" max="51" width="15.7109375" style="5" customWidth="1"/>
    <col min="52" max="52" width="14.85546875" style="5" customWidth="1"/>
    <col min="53" max="54" width="14.140625" style="5" customWidth="1"/>
    <col min="55" max="16384" width="9.140625" style="5"/>
  </cols>
  <sheetData>
    <row r="1" spans="2:56" x14ac:dyDescent="0.2">
      <c r="B1" s="78" t="s">
        <v>246</v>
      </c>
    </row>
    <row r="2" spans="2:56" s="14" customFormat="1" ht="15" customHeight="1" x14ac:dyDescent="0.2">
      <c r="B2" s="1034" t="s">
        <v>192</v>
      </c>
      <c r="C2" s="22"/>
      <c r="D2" s="1036" t="s">
        <v>197</v>
      </c>
      <c r="E2" s="1036" t="s">
        <v>198</v>
      </c>
      <c r="F2" s="1036" t="s">
        <v>199</v>
      </c>
      <c r="G2" s="1032" t="s">
        <v>200</v>
      </c>
      <c r="H2" s="1032" t="s">
        <v>201</v>
      </c>
      <c r="I2" s="1032" t="s">
        <v>202</v>
      </c>
      <c r="J2" s="1032" t="s">
        <v>203</v>
      </c>
      <c r="K2" s="1032" t="s">
        <v>204</v>
      </c>
      <c r="L2" s="1032" t="s">
        <v>205</v>
      </c>
      <c r="M2" s="1032" t="s">
        <v>415</v>
      </c>
      <c r="N2" s="1032" t="s">
        <v>253</v>
      </c>
      <c r="O2" s="1032" t="s">
        <v>313</v>
      </c>
      <c r="P2" s="1032" t="s">
        <v>343</v>
      </c>
      <c r="Q2" s="1032" t="s">
        <v>348</v>
      </c>
      <c r="R2" s="1032" t="s">
        <v>384</v>
      </c>
      <c r="S2" s="1032" t="s">
        <v>413</v>
      </c>
      <c r="T2" s="1032" t="s">
        <v>414</v>
      </c>
      <c r="U2" s="1032" t="s">
        <v>430</v>
      </c>
      <c r="V2" s="1032" t="s">
        <v>447</v>
      </c>
      <c r="W2" s="1032" t="s">
        <v>457</v>
      </c>
      <c r="X2" s="1032" t="s">
        <v>490</v>
      </c>
      <c r="Y2" s="1032" t="s">
        <v>492</v>
      </c>
      <c r="Z2" s="1032" t="s">
        <v>505</v>
      </c>
      <c r="AA2" s="1032" t="s">
        <v>515</v>
      </c>
      <c r="AB2" s="1032" t="s">
        <v>599</v>
      </c>
      <c r="AC2" s="1032" t="s">
        <v>603</v>
      </c>
      <c r="AD2" s="1032" t="s">
        <v>614</v>
      </c>
      <c r="AE2" s="1032" t="s">
        <v>627</v>
      </c>
      <c r="AF2" s="1032" t="s">
        <v>633</v>
      </c>
      <c r="AG2" s="1032" t="s">
        <v>643</v>
      </c>
      <c r="AH2" s="1032" t="s">
        <v>663</v>
      </c>
      <c r="AI2" s="1032" t="s">
        <v>683</v>
      </c>
      <c r="AJ2" s="1032" t="s">
        <v>714</v>
      </c>
      <c r="AK2" s="1032" t="s">
        <v>736</v>
      </c>
      <c r="AL2" s="1032" t="s">
        <v>750</v>
      </c>
      <c r="AM2" s="1032" t="s">
        <v>754</v>
      </c>
      <c r="AN2" s="1032" t="s">
        <v>773</v>
      </c>
      <c r="AO2" s="1032" t="s">
        <v>778</v>
      </c>
      <c r="AP2" s="1032" t="s">
        <v>783</v>
      </c>
      <c r="AQ2" s="1032" t="s">
        <v>789</v>
      </c>
      <c r="AR2" s="1032" t="s">
        <v>793</v>
      </c>
      <c r="AS2" s="1032" t="s">
        <v>799</v>
      </c>
      <c r="AT2" s="1032" t="s">
        <v>809</v>
      </c>
      <c r="AU2" s="1032" t="s">
        <v>823</v>
      </c>
      <c r="AV2" s="1032" t="s">
        <v>833</v>
      </c>
      <c r="AW2" s="1032" t="s">
        <v>842</v>
      </c>
      <c r="AX2" s="1032" t="s">
        <v>843</v>
      </c>
      <c r="AY2" s="1032" t="s">
        <v>850</v>
      </c>
      <c r="AZ2" s="1032" t="s">
        <v>865</v>
      </c>
      <c r="BA2" s="1032" t="s">
        <v>867</v>
      </c>
      <c r="BB2" s="1032" t="s">
        <v>883</v>
      </c>
    </row>
    <row r="3" spans="2:56" s="14" customFormat="1" ht="9.75" customHeight="1" x14ac:dyDescent="0.2">
      <c r="B3" s="1035"/>
      <c r="C3" s="22"/>
      <c r="D3" s="1037"/>
      <c r="E3" s="1037"/>
      <c r="F3" s="1037"/>
      <c r="G3" s="1033"/>
      <c r="H3" s="1033"/>
      <c r="I3" s="1033"/>
      <c r="J3" s="1033"/>
      <c r="K3" s="1033"/>
      <c r="L3" s="1033"/>
      <c r="M3" s="1033"/>
      <c r="N3" s="1033"/>
      <c r="O3" s="1033"/>
      <c r="P3" s="1033"/>
      <c r="Q3" s="1033"/>
      <c r="R3" s="1033"/>
      <c r="S3" s="1033"/>
      <c r="T3" s="1033"/>
      <c r="U3" s="1033"/>
      <c r="V3" s="1033"/>
      <c r="W3" s="1033"/>
      <c r="X3" s="1033"/>
      <c r="Y3" s="1033"/>
      <c r="Z3" s="1033"/>
      <c r="AA3" s="1033"/>
      <c r="AB3" s="1033"/>
      <c r="AC3" s="1033"/>
      <c r="AD3" s="1033"/>
      <c r="AE3" s="1033"/>
      <c r="AF3" s="1033"/>
      <c r="AG3" s="1033"/>
      <c r="AH3" s="1033"/>
      <c r="AI3" s="1033"/>
      <c r="AJ3" s="1033"/>
      <c r="AK3" s="1033"/>
      <c r="AL3" s="1032"/>
      <c r="AM3" s="1032"/>
      <c r="AN3" s="1032"/>
      <c r="AO3" s="1032"/>
      <c r="AP3" s="1032"/>
      <c r="AQ3" s="1032"/>
      <c r="AR3" s="1032"/>
      <c r="AS3" s="1032"/>
      <c r="AT3" s="1032"/>
      <c r="AU3" s="1032"/>
      <c r="AV3" s="1032"/>
      <c r="AW3" s="1032"/>
      <c r="AX3" s="1032"/>
      <c r="AY3" s="1032"/>
      <c r="AZ3" s="1032"/>
      <c r="BA3" s="1032"/>
      <c r="BB3" s="1032"/>
    </row>
    <row r="4" spans="2:56" s="89" customFormat="1" x14ac:dyDescent="0.2">
      <c r="B4" s="179" t="s">
        <v>194</v>
      </c>
      <c r="C4" s="178"/>
      <c r="D4" s="183">
        <v>2459</v>
      </c>
      <c r="E4" s="110">
        <v>2460</v>
      </c>
      <c r="F4" s="110">
        <v>2459</v>
      </c>
      <c r="G4" s="110">
        <v>2460</v>
      </c>
      <c r="H4" s="110">
        <v>2460</v>
      </c>
      <c r="I4" s="110">
        <v>2461</v>
      </c>
      <c r="J4" s="110">
        <v>2462</v>
      </c>
      <c r="K4" s="110">
        <v>2462</v>
      </c>
      <c r="L4" s="110">
        <v>2462</v>
      </c>
      <c r="M4" s="110">
        <v>2630</v>
      </c>
      <c r="N4" s="110">
        <v>2618</v>
      </c>
      <c r="O4" s="110">
        <v>2602</v>
      </c>
      <c r="P4" s="110">
        <v>2589</v>
      </c>
      <c r="Q4" s="110">
        <v>2571</v>
      </c>
      <c r="R4" s="110">
        <v>2576</v>
      </c>
      <c r="S4" s="110">
        <v>2571</v>
      </c>
      <c r="T4" s="110">
        <f t="shared" ref="T4:Y4" si="0">SUM(T5:T6)</f>
        <v>2472</v>
      </c>
      <c r="U4" s="110">
        <f t="shared" si="0"/>
        <v>2476</v>
      </c>
      <c r="V4" s="110">
        <f t="shared" si="0"/>
        <v>2472</v>
      </c>
      <c r="W4" s="110">
        <f t="shared" si="0"/>
        <v>2334</v>
      </c>
      <c r="X4" s="110">
        <f t="shared" si="0"/>
        <v>2341</v>
      </c>
      <c r="Y4" s="110">
        <f t="shared" si="0"/>
        <v>2339</v>
      </c>
      <c r="Z4" s="110">
        <f t="shared" ref="Z4:AA4" si="1">SUM(Z5:Z6)</f>
        <v>2350</v>
      </c>
      <c r="AA4" s="110">
        <f t="shared" si="1"/>
        <v>2352</v>
      </c>
      <c r="AB4" s="110">
        <v>2349</v>
      </c>
      <c r="AC4" s="110">
        <v>2350</v>
      </c>
      <c r="AD4" s="110">
        <v>2350</v>
      </c>
      <c r="AE4" s="110">
        <v>2340</v>
      </c>
      <c r="AF4" s="613">
        <v>2302</v>
      </c>
      <c r="AG4" s="613">
        <v>2292</v>
      </c>
      <c r="AH4" s="613">
        <v>2160</v>
      </c>
      <c r="AI4" s="613">
        <v>2071</v>
      </c>
      <c r="AJ4" s="613">
        <v>1980</v>
      </c>
      <c r="AK4" s="110">
        <v>1958</v>
      </c>
      <c r="AL4" s="110">
        <v>1888</v>
      </c>
      <c r="AM4" s="110">
        <f>SUM(AM5:AM6)</f>
        <v>1819</v>
      </c>
      <c r="AN4" s="110">
        <f t="shared" ref="AN4:AS4" si="2">AN5+AN6</f>
        <v>1732</v>
      </c>
      <c r="AO4" s="110">
        <f t="shared" si="2"/>
        <v>1722</v>
      </c>
      <c r="AP4" s="110">
        <f t="shared" si="2"/>
        <v>1555</v>
      </c>
      <c r="AQ4" s="110">
        <f t="shared" si="2"/>
        <v>1547</v>
      </c>
      <c r="AR4" s="110">
        <f t="shared" si="2"/>
        <v>1556</v>
      </c>
      <c r="AS4" s="613">
        <f t="shared" si="2"/>
        <v>1565</v>
      </c>
      <c r="AT4" s="613">
        <f>713+841</f>
        <v>1554</v>
      </c>
      <c r="AU4" s="613">
        <v>1549</v>
      </c>
      <c r="AV4" s="613">
        <f>SUM(AV5:AV6)</f>
        <v>1555</v>
      </c>
      <c r="AW4" s="613">
        <f>SUM(AW5:AW6)</f>
        <v>1548</v>
      </c>
      <c r="AX4" s="613">
        <v>1524</v>
      </c>
      <c r="AY4" s="613">
        <v>1562</v>
      </c>
      <c r="AZ4" s="110">
        <v>1565</v>
      </c>
      <c r="BA4" s="110">
        <f>SUM(BA5:BA6)</f>
        <v>1567</v>
      </c>
      <c r="BB4" s="606">
        <f>SUM(BB5:BB6)</f>
        <v>1567</v>
      </c>
    </row>
    <row r="5" spans="2:56" s="89" customFormat="1" x14ac:dyDescent="0.2">
      <c r="B5" s="180" t="s">
        <v>195</v>
      </c>
      <c r="C5" s="178"/>
      <c r="D5" s="184">
        <v>1298</v>
      </c>
      <c r="E5" s="135">
        <v>1298</v>
      </c>
      <c r="F5" s="135">
        <v>1298</v>
      </c>
      <c r="G5" s="135">
        <v>1298</v>
      </c>
      <c r="H5" s="135">
        <v>1298</v>
      </c>
      <c r="I5" s="135">
        <v>1299</v>
      </c>
      <c r="J5" s="135">
        <v>1300</v>
      </c>
      <c r="K5" s="89">
        <v>1300</v>
      </c>
      <c r="L5" s="89">
        <v>1300</v>
      </c>
      <c r="M5" s="135">
        <v>1454</v>
      </c>
      <c r="N5" s="135">
        <v>1442</v>
      </c>
      <c r="O5" s="135">
        <v>1429</v>
      </c>
      <c r="P5" s="135">
        <v>1417</v>
      </c>
      <c r="Q5" s="135">
        <v>1400</v>
      </c>
      <c r="R5" s="135">
        <v>1399</v>
      </c>
      <c r="S5" s="135">
        <v>1398</v>
      </c>
      <c r="T5" s="135">
        <v>1374</v>
      </c>
      <c r="U5" s="135">
        <v>1374</v>
      </c>
      <c r="V5" s="135">
        <v>1374</v>
      </c>
      <c r="W5" s="135">
        <v>1272</v>
      </c>
      <c r="X5" s="135">
        <v>1278</v>
      </c>
      <c r="Y5" s="135">
        <v>1276</v>
      </c>
      <c r="Z5" s="135">
        <v>1287</v>
      </c>
      <c r="AA5" s="135">
        <v>1286</v>
      </c>
      <c r="AB5" s="135">
        <v>1282</v>
      </c>
      <c r="AC5" s="135">
        <v>1284</v>
      </c>
      <c r="AD5" s="135">
        <v>1278</v>
      </c>
      <c r="AE5" s="135">
        <v>1261</v>
      </c>
      <c r="AF5" s="136">
        <v>1222</v>
      </c>
      <c r="AG5" s="136">
        <v>1212</v>
      </c>
      <c r="AH5" s="136">
        <v>1191</v>
      </c>
      <c r="AI5" s="136">
        <v>1103</v>
      </c>
      <c r="AJ5" s="136">
        <v>1017</v>
      </c>
      <c r="AK5" s="649">
        <v>998</v>
      </c>
      <c r="AL5" s="649">
        <v>922</v>
      </c>
      <c r="AM5" s="649">
        <v>850</v>
      </c>
      <c r="AN5" s="649">
        <v>768</v>
      </c>
      <c r="AO5" s="649">
        <v>760</v>
      </c>
      <c r="AP5" s="649">
        <v>736</v>
      </c>
      <c r="AQ5" s="649">
        <v>731</v>
      </c>
      <c r="AR5" s="649">
        <v>727</v>
      </c>
      <c r="AS5" s="136">
        <v>726</v>
      </c>
      <c r="AT5" s="136">
        <v>713</v>
      </c>
      <c r="AU5" s="136">
        <v>708</v>
      </c>
      <c r="AV5" s="136">
        <v>711</v>
      </c>
      <c r="AW5" s="136">
        <v>705</v>
      </c>
      <c r="AX5" s="136">
        <v>680</v>
      </c>
      <c r="AY5" s="136">
        <v>683</v>
      </c>
      <c r="AZ5" s="649">
        <v>683</v>
      </c>
      <c r="BA5" s="649">
        <v>683</v>
      </c>
      <c r="BB5" s="607">
        <v>682</v>
      </c>
    </row>
    <row r="6" spans="2:56" s="89" customFormat="1" x14ac:dyDescent="0.2">
      <c r="B6" s="180" t="s">
        <v>196</v>
      </c>
      <c r="C6" s="178"/>
      <c r="D6" s="184">
        <v>1161</v>
      </c>
      <c r="E6" s="135">
        <v>1162</v>
      </c>
      <c r="F6" s="135">
        <v>1161</v>
      </c>
      <c r="G6" s="135">
        <v>1162</v>
      </c>
      <c r="H6" s="135">
        <v>1162</v>
      </c>
      <c r="I6" s="135">
        <v>1162</v>
      </c>
      <c r="J6" s="135">
        <v>1162</v>
      </c>
      <c r="K6" s="89">
        <v>1162</v>
      </c>
      <c r="L6" s="89">
        <v>1162</v>
      </c>
      <c r="M6" s="135">
        <v>1176</v>
      </c>
      <c r="N6" s="135">
        <v>1176</v>
      </c>
      <c r="O6" s="135">
        <v>1173</v>
      </c>
      <c r="P6" s="135">
        <v>1172</v>
      </c>
      <c r="Q6" s="135">
        <v>1171</v>
      </c>
      <c r="R6" s="135">
        <v>1177</v>
      </c>
      <c r="S6" s="135">
        <v>1173</v>
      </c>
      <c r="T6" s="135">
        <v>1098</v>
      </c>
      <c r="U6" s="135">
        <v>1102</v>
      </c>
      <c r="V6" s="135">
        <v>1098</v>
      </c>
      <c r="W6" s="135">
        <v>1062</v>
      </c>
      <c r="X6" s="135">
        <v>1063</v>
      </c>
      <c r="Y6" s="135">
        <v>1063</v>
      </c>
      <c r="Z6" s="135">
        <v>1063</v>
      </c>
      <c r="AA6" s="135">
        <v>1066</v>
      </c>
      <c r="AB6" s="135">
        <v>1067</v>
      </c>
      <c r="AC6" s="135">
        <v>1066</v>
      </c>
      <c r="AD6" s="135">
        <v>1072</v>
      </c>
      <c r="AE6" s="135">
        <v>1079</v>
      </c>
      <c r="AF6" s="136">
        <v>1080</v>
      </c>
      <c r="AG6" s="136">
        <v>1080</v>
      </c>
      <c r="AH6" s="136">
        <v>969</v>
      </c>
      <c r="AI6" s="136">
        <v>968</v>
      </c>
      <c r="AJ6" s="136">
        <v>963</v>
      </c>
      <c r="AK6" s="649">
        <v>960</v>
      </c>
      <c r="AL6" s="649">
        <v>966</v>
      </c>
      <c r="AM6" s="649">
        <v>969</v>
      </c>
      <c r="AN6" s="649">
        <v>964</v>
      </c>
      <c r="AO6" s="649">
        <v>962</v>
      </c>
      <c r="AP6" s="649">
        <v>819</v>
      </c>
      <c r="AQ6" s="649">
        <v>816</v>
      </c>
      <c r="AR6" s="649">
        <v>829</v>
      </c>
      <c r="AS6" s="136">
        <v>839</v>
      </c>
      <c r="AT6" s="136">
        <v>841</v>
      </c>
      <c r="AU6" s="136">
        <v>841</v>
      </c>
      <c r="AV6" s="136">
        <v>844</v>
      </c>
      <c r="AW6" s="136">
        <v>843</v>
      </c>
      <c r="AX6" s="136">
        <v>844</v>
      </c>
      <c r="AY6" s="136">
        <v>879</v>
      </c>
      <c r="AZ6" s="649">
        <v>882</v>
      </c>
      <c r="BA6" s="649">
        <v>884</v>
      </c>
      <c r="BB6" s="607">
        <v>885</v>
      </c>
    </row>
    <row r="7" spans="2:56" s="89" customFormat="1" ht="13.5" customHeight="1" x14ac:dyDescent="0.2">
      <c r="B7" s="181" t="s">
        <v>193</v>
      </c>
      <c r="C7" s="178"/>
      <c r="D7" s="185">
        <v>63855</v>
      </c>
      <c r="E7" s="186">
        <v>63488</v>
      </c>
      <c r="F7" s="186">
        <v>63347</v>
      </c>
      <c r="G7" s="186">
        <v>63105</v>
      </c>
      <c r="H7" s="186">
        <v>62958</v>
      </c>
      <c r="I7" s="186">
        <v>63010</v>
      </c>
      <c r="J7" s="186">
        <v>62657</v>
      </c>
      <c r="K7" s="186">
        <v>62086</v>
      </c>
      <c r="L7" s="186">
        <v>61996</v>
      </c>
      <c r="M7" s="186">
        <v>66529</v>
      </c>
      <c r="N7" s="186">
        <v>66915</v>
      </c>
      <c r="O7" s="186">
        <v>66775</v>
      </c>
      <c r="P7" s="186">
        <v>66436</v>
      </c>
      <c r="Q7" s="186">
        <v>66286</v>
      </c>
      <c r="R7" s="186">
        <v>66024</v>
      </c>
      <c r="S7" s="186">
        <v>65686</v>
      </c>
      <c r="T7" s="186">
        <v>65342</v>
      </c>
      <c r="U7" s="186">
        <v>65164</v>
      </c>
      <c r="V7" s="186">
        <v>65128</v>
      </c>
      <c r="W7" s="186">
        <v>64760</v>
      </c>
      <c r="X7" s="186">
        <v>66070</v>
      </c>
      <c r="Y7" s="186">
        <v>66254</v>
      </c>
      <c r="Z7" s="186">
        <v>64458</v>
      </c>
      <c r="AA7" s="186">
        <v>64151</v>
      </c>
      <c r="AB7" s="186">
        <v>63943</v>
      </c>
      <c r="AC7" s="186">
        <v>63550</v>
      </c>
      <c r="AD7" s="186">
        <v>62962</v>
      </c>
      <c r="AE7" s="186">
        <v>62330</v>
      </c>
      <c r="AF7" s="188">
        <v>61594</v>
      </c>
      <c r="AG7" s="188">
        <v>60021</v>
      </c>
      <c r="AH7" s="188">
        <v>58812</v>
      </c>
      <c r="AI7" s="188">
        <v>58453</v>
      </c>
      <c r="AJ7" s="188">
        <v>57445</v>
      </c>
      <c r="AK7" s="650">
        <v>57626</v>
      </c>
      <c r="AL7" s="650">
        <v>56363</v>
      </c>
      <c r="AM7" s="650">
        <v>56183</v>
      </c>
      <c r="AN7" s="650">
        <v>55819</v>
      </c>
      <c r="AO7" s="650">
        <v>54139</v>
      </c>
      <c r="AP7" s="650">
        <v>53943</v>
      </c>
      <c r="AQ7" s="650">
        <v>53459</v>
      </c>
      <c r="AR7" s="650">
        <v>53143</v>
      </c>
      <c r="AS7" s="188">
        <v>53142</v>
      </c>
      <c r="AT7" s="188">
        <v>52637</v>
      </c>
      <c r="AU7" s="188">
        <v>52358</v>
      </c>
      <c r="AV7" s="188">
        <v>52115</v>
      </c>
      <c r="AW7" s="887">
        <v>52053</v>
      </c>
      <c r="AX7" s="837">
        <v>51992</v>
      </c>
      <c r="AY7" s="837">
        <v>52039</v>
      </c>
      <c r="AZ7" s="915">
        <v>52049</v>
      </c>
      <c r="BA7" s="915">
        <v>51872</v>
      </c>
      <c r="BB7" s="833">
        <v>45933</v>
      </c>
    </row>
    <row r="8" spans="2:56" s="14" customFormat="1" ht="13.5" customHeight="1" x14ac:dyDescent="0.2">
      <c r="B8" s="68"/>
      <c r="C8" s="22"/>
      <c r="D8" s="69"/>
      <c r="E8" s="69"/>
      <c r="F8" s="69"/>
      <c r="G8" s="69"/>
      <c r="H8" s="69"/>
      <c r="I8" s="69"/>
      <c r="J8" s="69"/>
      <c r="K8" s="69"/>
      <c r="L8" s="69"/>
      <c r="M8" s="69"/>
      <c r="N8" s="77"/>
      <c r="O8" s="77"/>
      <c r="P8" s="317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</row>
    <row r="9" spans="2:56" s="14" customFormat="1" ht="13.5" thickBot="1" x14ac:dyDescent="0.25">
      <c r="B9" s="78" t="s">
        <v>247</v>
      </c>
      <c r="L9" s="22"/>
      <c r="N9" s="73"/>
      <c r="O9" s="73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</row>
    <row r="10" spans="2:56" s="14" customFormat="1" ht="12.75" customHeight="1" x14ac:dyDescent="0.2">
      <c r="B10" s="1038" t="s">
        <v>209</v>
      </c>
      <c r="D10" s="1036" t="s">
        <v>197</v>
      </c>
      <c r="E10" s="1036" t="s">
        <v>198</v>
      </c>
      <c r="F10" s="1036" t="s">
        <v>199</v>
      </c>
      <c r="G10" s="1032" t="s">
        <v>200</v>
      </c>
      <c r="H10" s="1032" t="s">
        <v>201</v>
      </c>
      <c r="I10" s="1032" t="s">
        <v>202</v>
      </c>
      <c r="J10" s="1032" t="s">
        <v>203</v>
      </c>
      <c r="K10" s="1032" t="s">
        <v>204</v>
      </c>
      <c r="L10" s="1032" t="s">
        <v>205</v>
      </c>
      <c r="M10" s="1032" t="s">
        <v>415</v>
      </c>
      <c r="N10" s="1032" t="s">
        <v>253</v>
      </c>
      <c r="O10" s="1032" t="s">
        <v>313</v>
      </c>
      <c r="P10" s="1032" t="s">
        <v>343</v>
      </c>
      <c r="Q10" s="1032" t="s">
        <v>348</v>
      </c>
      <c r="R10" s="1032" t="s">
        <v>384</v>
      </c>
      <c r="S10" s="1032" t="s">
        <v>413</v>
      </c>
      <c r="T10" s="1032" t="s">
        <v>414</v>
      </c>
      <c r="U10" s="1032" t="s">
        <v>430</v>
      </c>
      <c r="V10" s="1032" t="s">
        <v>447</v>
      </c>
      <c r="W10" s="1032" t="s">
        <v>457</v>
      </c>
      <c r="X10" s="1032" t="s">
        <v>490</v>
      </c>
      <c r="Y10" s="1032" t="s">
        <v>492</v>
      </c>
      <c r="Z10" s="1032" t="s">
        <v>505</v>
      </c>
      <c r="AA10" s="1032" t="s">
        <v>515</v>
      </c>
      <c r="AB10" s="1032" t="s">
        <v>599</v>
      </c>
      <c r="AC10" s="1032" t="s">
        <v>603</v>
      </c>
      <c r="AD10" s="1032" t="s">
        <v>614</v>
      </c>
      <c r="AE10" s="1032" t="s">
        <v>627</v>
      </c>
      <c r="AF10" s="1032" t="s">
        <v>633</v>
      </c>
      <c r="AG10" s="1032" t="s">
        <v>643</v>
      </c>
      <c r="AH10" s="1032" t="s">
        <v>663</v>
      </c>
      <c r="AI10" s="1032" t="s">
        <v>683</v>
      </c>
      <c r="AJ10" s="1032" t="s">
        <v>715</v>
      </c>
      <c r="AK10" s="1032" t="s">
        <v>736</v>
      </c>
      <c r="AL10" s="1032" t="s">
        <v>750</v>
      </c>
      <c r="AM10" s="1032" t="s">
        <v>754</v>
      </c>
      <c r="AN10" s="1032" t="s">
        <v>773</v>
      </c>
      <c r="AO10" s="1032" t="s">
        <v>778</v>
      </c>
      <c r="AP10" s="1032" t="s">
        <v>783</v>
      </c>
      <c r="AQ10" s="1032" t="s">
        <v>789</v>
      </c>
      <c r="AR10" s="1032" t="s">
        <v>793</v>
      </c>
      <c r="AS10" s="1032" t="s">
        <v>799</v>
      </c>
      <c r="AT10" s="1032" t="s">
        <v>809</v>
      </c>
      <c r="AU10" s="1032" t="s">
        <v>823</v>
      </c>
      <c r="AV10" s="1032" t="s">
        <v>833</v>
      </c>
      <c r="AW10" s="1032" t="s">
        <v>842</v>
      </c>
      <c r="AX10" s="1032" t="s">
        <v>843</v>
      </c>
      <c r="AY10" s="1032" t="s">
        <v>850</v>
      </c>
      <c r="AZ10" s="1032" t="s">
        <v>865</v>
      </c>
      <c r="BA10" s="1032" t="s">
        <v>867</v>
      </c>
      <c r="BB10" s="1032" t="s">
        <v>883</v>
      </c>
    </row>
    <row r="11" spans="2:56" s="14" customFormat="1" ht="15" customHeight="1" x14ac:dyDescent="0.2">
      <c r="B11" s="1035" t="s">
        <v>208</v>
      </c>
      <c r="D11" s="1037"/>
      <c r="E11" s="1037"/>
      <c r="F11" s="1037"/>
      <c r="G11" s="1033"/>
      <c r="H11" s="1033"/>
      <c r="I11" s="1033"/>
      <c r="J11" s="1033"/>
      <c r="K11" s="1033"/>
      <c r="L11" s="1033"/>
      <c r="M11" s="1033"/>
      <c r="N11" s="1033"/>
      <c r="O11" s="1033"/>
      <c r="P11" s="1033"/>
      <c r="Q11" s="1033"/>
      <c r="R11" s="1033"/>
      <c r="S11" s="1033"/>
      <c r="T11" s="1033"/>
      <c r="U11" s="1033"/>
      <c r="V11" s="1033"/>
      <c r="W11" s="1033"/>
      <c r="X11" s="1033"/>
      <c r="Y11" s="1033"/>
      <c r="Z11" s="1033"/>
      <c r="AA11" s="1033"/>
      <c r="AB11" s="1033"/>
      <c r="AC11" s="1033"/>
      <c r="AD11" s="1033"/>
      <c r="AE11" s="1033"/>
      <c r="AF11" s="1033"/>
      <c r="AG11" s="1033"/>
      <c r="AH11" s="1033"/>
      <c r="AI11" s="1033"/>
      <c r="AJ11" s="1033"/>
      <c r="AK11" s="1033"/>
      <c r="AL11" s="1032"/>
      <c r="AM11" s="1032"/>
      <c r="AN11" s="1032"/>
      <c r="AO11" s="1032"/>
      <c r="AP11" s="1032"/>
      <c r="AQ11" s="1032"/>
      <c r="AR11" s="1032"/>
      <c r="AS11" s="1032"/>
      <c r="AT11" s="1032"/>
      <c r="AU11" s="1032"/>
      <c r="AV11" s="1032"/>
      <c r="AW11" s="1032"/>
      <c r="AX11" s="1032"/>
      <c r="AY11" s="1032"/>
      <c r="AZ11" s="1032"/>
      <c r="BA11" s="1032"/>
      <c r="BB11" s="1032"/>
    </row>
    <row r="12" spans="2:56" s="89" customFormat="1" x14ac:dyDescent="0.2">
      <c r="B12" s="180" t="s">
        <v>206</v>
      </c>
      <c r="D12" s="187">
        <v>22336</v>
      </c>
      <c r="E12" s="135">
        <v>22626</v>
      </c>
      <c r="F12" s="135">
        <v>22893</v>
      </c>
      <c r="G12" s="135">
        <v>22480</v>
      </c>
      <c r="H12" s="135">
        <v>22251</v>
      </c>
      <c r="I12" s="135">
        <v>22046</v>
      </c>
      <c r="J12" s="135">
        <v>21870</v>
      </c>
      <c r="K12" s="135">
        <v>20830</v>
      </c>
      <c r="L12" s="136">
        <v>18743</v>
      </c>
      <c r="M12" s="135">
        <v>18743</v>
      </c>
      <c r="N12" s="135">
        <v>17819</v>
      </c>
      <c r="O12" s="135">
        <v>17979</v>
      </c>
      <c r="P12" s="136">
        <v>17802</v>
      </c>
      <c r="Q12" s="136">
        <v>17715</v>
      </c>
      <c r="R12" s="136">
        <v>17569</v>
      </c>
      <c r="S12" s="136">
        <v>17429</v>
      </c>
      <c r="T12" s="136">
        <v>17247</v>
      </c>
      <c r="U12" s="136">
        <v>17205</v>
      </c>
      <c r="V12" s="136">
        <v>17031</v>
      </c>
      <c r="W12" s="136">
        <v>17043</v>
      </c>
      <c r="X12" s="136">
        <v>17012</v>
      </c>
      <c r="Y12" s="136">
        <v>17114</v>
      </c>
      <c r="Z12" s="136">
        <v>17223</v>
      </c>
      <c r="AA12" s="136">
        <v>17308</v>
      </c>
      <c r="AB12" s="136">
        <v>17305</v>
      </c>
      <c r="AC12" s="136">
        <v>17384</v>
      </c>
      <c r="AD12" s="136">
        <v>17255</v>
      </c>
      <c r="AE12" s="136">
        <v>17140</v>
      </c>
      <c r="AF12" s="136">
        <v>16946</v>
      </c>
      <c r="AG12" s="136">
        <v>16779</v>
      </c>
      <c r="AH12" s="136">
        <v>16234</v>
      </c>
      <c r="AI12" s="136">
        <v>15771</v>
      </c>
      <c r="AJ12" s="136">
        <v>15559</v>
      </c>
      <c r="AK12" s="651">
        <v>15473</v>
      </c>
      <c r="AL12" s="651">
        <v>15131</v>
      </c>
      <c r="AM12" s="651">
        <v>14728</v>
      </c>
      <c r="AN12" s="651">
        <v>14555</v>
      </c>
      <c r="AO12" s="651">
        <v>14533</v>
      </c>
      <c r="AP12" s="651">
        <v>14374</v>
      </c>
      <c r="AQ12" s="651">
        <v>14267</v>
      </c>
      <c r="AR12" s="651">
        <v>13946</v>
      </c>
      <c r="AS12" s="378">
        <v>14153</v>
      </c>
      <c r="AT12" s="378">
        <v>14020</v>
      </c>
      <c r="AU12" s="378">
        <v>14062</v>
      </c>
      <c r="AV12" s="378">
        <v>13945</v>
      </c>
      <c r="AW12" s="378">
        <v>11316</v>
      </c>
      <c r="AX12" s="378">
        <v>11223</v>
      </c>
      <c r="AY12" s="378">
        <v>9786</v>
      </c>
      <c r="AZ12" s="916">
        <v>9593</v>
      </c>
      <c r="BA12" s="916">
        <v>9495</v>
      </c>
      <c r="BB12" s="888">
        <v>9058</v>
      </c>
      <c r="BD12" s="135"/>
    </row>
    <row r="13" spans="2:56" s="89" customFormat="1" x14ac:dyDescent="0.2">
      <c r="B13" s="180" t="s">
        <v>207</v>
      </c>
      <c r="D13" s="187">
        <v>3923</v>
      </c>
      <c r="E13" s="135">
        <v>3881</v>
      </c>
      <c r="F13" s="135">
        <v>3923</v>
      </c>
      <c r="G13" s="135">
        <v>4073</v>
      </c>
      <c r="H13" s="135">
        <v>4233</v>
      </c>
      <c r="I13" s="135">
        <v>4216</v>
      </c>
      <c r="J13" s="135">
        <v>4220</v>
      </c>
      <c r="K13" s="135">
        <v>4130</v>
      </c>
      <c r="L13" s="136">
        <v>5915</v>
      </c>
      <c r="M13" s="135">
        <v>5915</v>
      </c>
      <c r="N13" s="135">
        <v>5815</v>
      </c>
      <c r="O13" s="135">
        <v>5826</v>
      </c>
      <c r="P13" s="136">
        <v>5823</v>
      </c>
      <c r="Q13" s="136">
        <v>5764</v>
      </c>
      <c r="R13" s="136">
        <v>5723</v>
      </c>
      <c r="S13" s="136">
        <v>5715</v>
      </c>
      <c r="T13" s="136">
        <f>T14-T12</f>
        <v>6034</v>
      </c>
      <c r="U13" s="136">
        <f>U14-U12</f>
        <v>6166</v>
      </c>
      <c r="V13" s="136">
        <f>V14-V12</f>
        <v>6208</v>
      </c>
      <c r="W13" s="136">
        <v>6210</v>
      </c>
      <c r="X13" s="136">
        <v>6253</v>
      </c>
      <c r="Y13" s="136">
        <f>Y14-Y12</f>
        <v>6297</v>
      </c>
      <c r="Z13" s="136">
        <f>Z14-Z12</f>
        <v>6291</v>
      </c>
      <c r="AA13" s="136">
        <f>AA14-AA12</f>
        <v>6335</v>
      </c>
      <c r="AB13" s="136">
        <v>6403</v>
      </c>
      <c r="AC13" s="136">
        <v>6403</v>
      </c>
      <c r="AD13" s="136">
        <v>6407</v>
      </c>
      <c r="AE13" s="136">
        <v>6431</v>
      </c>
      <c r="AF13" s="136">
        <v>6343</v>
      </c>
      <c r="AG13" s="136">
        <v>6224</v>
      </c>
      <c r="AH13" s="136">
        <v>6109</v>
      </c>
      <c r="AI13" s="136">
        <v>5995</v>
      </c>
      <c r="AJ13" s="136">
        <v>5951</v>
      </c>
      <c r="AK13" s="651">
        <v>5917</v>
      </c>
      <c r="AL13" s="651">
        <v>5832</v>
      </c>
      <c r="AM13" s="651">
        <v>5834</v>
      </c>
      <c r="AN13" s="651">
        <v>5797</v>
      </c>
      <c r="AO13" s="651">
        <f>AO14-AO12</f>
        <v>5760</v>
      </c>
      <c r="AP13" s="651">
        <v>5719</v>
      </c>
      <c r="AQ13" s="651">
        <v>5771</v>
      </c>
      <c r="AR13" s="651">
        <f t="shared" ref="AR13:AW13" si="3">AR14-AR12</f>
        <v>5806</v>
      </c>
      <c r="AS13" s="378">
        <f t="shared" si="3"/>
        <v>5831</v>
      </c>
      <c r="AT13" s="378">
        <f t="shared" si="3"/>
        <v>5827</v>
      </c>
      <c r="AU13" s="378">
        <f t="shared" si="3"/>
        <v>5871</v>
      </c>
      <c r="AV13" s="378">
        <f t="shared" si="3"/>
        <v>5580</v>
      </c>
      <c r="AW13" s="378">
        <f t="shared" si="3"/>
        <v>5663</v>
      </c>
      <c r="AX13" s="378">
        <f t="shared" ref="AX13" si="4">AX14-AX12</f>
        <v>5400</v>
      </c>
      <c r="AY13" s="378">
        <f>AY14-AY12</f>
        <v>4948</v>
      </c>
      <c r="AZ13" s="916">
        <f>AZ14-AZ12</f>
        <v>4721</v>
      </c>
      <c r="BA13" s="916">
        <f>BA14-BA12</f>
        <v>4679</v>
      </c>
      <c r="BB13" s="888">
        <f>BB14-BB12</f>
        <v>4618</v>
      </c>
      <c r="BD13" s="135"/>
    </row>
    <row r="14" spans="2:56" s="89" customFormat="1" x14ac:dyDescent="0.2">
      <c r="B14" s="182" t="s">
        <v>370</v>
      </c>
      <c r="C14" s="111"/>
      <c r="D14" s="185">
        <v>26259</v>
      </c>
      <c r="E14" s="186">
        <v>26507</v>
      </c>
      <c r="F14" s="186">
        <v>26816</v>
      </c>
      <c r="G14" s="186">
        <v>26553</v>
      </c>
      <c r="H14" s="186">
        <v>26484</v>
      </c>
      <c r="I14" s="186">
        <v>26262</v>
      </c>
      <c r="J14" s="186">
        <v>26090</v>
      </c>
      <c r="K14" s="186">
        <v>24960</v>
      </c>
      <c r="L14" s="188">
        <v>24658</v>
      </c>
      <c r="M14" s="186">
        <v>24658</v>
      </c>
      <c r="N14" s="186">
        <v>23634</v>
      </c>
      <c r="O14" s="186">
        <v>23805</v>
      </c>
      <c r="P14" s="188">
        <v>23625</v>
      </c>
      <c r="Q14" s="188">
        <v>23479</v>
      </c>
      <c r="R14" s="188">
        <v>23292</v>
      </c>
      <c r="S14" s="188">
        <v>23144</v>
      </c>
      <c r="T14" s="188">
        <v>23281</v>
      </c>
      <c r="U14" s="188">
        <v>23371</v>
      </c>
      <c r="V14" s="188">
        <v>23239</v>
      </c>
      <c r="W14" s="188">
        <v>23253</v>
      </c>
      <c r="X14" s="188">
        <v>23265</v>
      </c>
      <c r="Y14" s="188">
        <v>23411</v>
      </c>
      <c r="Z14" s="188">
        <v>23514</v>
      </c>
      <c r="AA14" s="188">
        <v>23643</v>
      </c>
      <c r="AB14" s="188">
        <v>23706</v>
      </c>
      <c r="AC14" s="188">
        <v>23787</v>
      </c>
      <c r="AD14" s="188">
        <v>23662</v>
      </c>
      <c r="AE14" s="188">
        <v>23571</v>
      </c>
      <c r="AF14" s="188">
        <v>23289</v>
      </c>
      <c r="AG14" s="188">
        <v>23003</v>
      </c>
      <c r="AH14" s="188">
        <v>22343</v>
      </c>
      <c r="AI14" s="188">
        <v>21766</v>
      </c>
      <c r="AJ14" s="188">
        <v>21510</v>
      </c>
      <c r="AK14" s="652">
        <v>21390</v>
      </c>
      <c r="AL14" s="652">
        <v>20963</v>
      </c>
      <c r="AM14" s="652">
        <f>SUM(AM12:AM13)</f>
        <v>20562</v>
      </c>
      <c r="AN14" s="652">
        <v>20352</v>
      </c>
      <c r="AO14" s="652">
        <v>20293</v>
      </c>
      <c r="AP14" s="652">
        <v>20093</v>
      </c>
      <c r="AQ14" s="652">
        <v>20038</v>
      </c>
      <c r="AR14" s="652">
        <v>19752</v>
      </c>
      <c r="AS14" s="764">
        <v>19984</v>
      </c>
      <c r="AT14" s="764">
        <v>19847</v>
      </c>
      <c r="AU14" s="764">
        <v>19933</v>
      </c>
      <c r="AV14" s="764">
        <v>19525</v>
      </c>
      <c r="AW14" s="764">
        <v>16979</v>
      </c>
      <c r="AX14" s="764">
        <v>16623</v>
      </c>
      <c r="AY14" s="764">
        <v>14734</v>
      </c>
      <c r="AZ14" s="917">
        <v>14314</v>
      </c>
      <c r="BA14" s="917">
        <v>14174</v>
      </c>
      <c r="BB14" s="732">
        <v>13676</v>
      </c>
    </row>
    <row r="15" spans="2:56" s="14" customFormat="1" x14ac:dyDescent="0.2">
      <c r="B15" s="278"/>
      <c r="C15" s="278"/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382"/>
      <c r="T15" s="278"/>
      <c r="U15" s="278"/>
      <c r="V15" s="278"/>
      <c r="W15" s="278"/>
      <c r="X15" s="278"/>
      <c r="Y15" s="278"/>
      <c r="Z15" s="278"/>
      <c r="AA15" s="278"/>
      <c r="AB15" s="278"/>
      <c r="AC15" s="278"/>
      <c r="AE15" s="444"/>
    </row>
    <row r="16" spans="2:56" s="14" customFormat="1" x14ac:dyDescent="0.2"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</row>
    <row r="17" spans="12:29" s="14" customFormat="1" x14ac:dyDescent="0.2">
      <c r="L17" s="22"/>
      <c r="N17" s="67"/>
      <c r="O17" s="67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2:29" s="14" customFormat="1" x14ac:dyDescent="0.2">
      <c r="L18" s="22"/>
      <c r="N18" s="67"/>
      <c r="O18" s="67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2:29" s="14" customFormat="1" x14ac:dyDescent="0.2">
      <c r="L19" s="22"/>
      <c r="N19" s="67"/>
      <c r="O19" s="67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2:29" s="14" customFormat="1" x14ac:dyDescent="0.2">
      <c r="L20" s="22"/>
      <c r="N20" s="67"/>
      <c r="O20" s="67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2:29" s="14" customFormat="1" x14ac:dyDescent="0.2">
      <c r="L21" s="22"/>
      <c r="N21" s="67"/>
      <c r="O21" s="67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</row>
    <row r="22" spans="12:29" s="14" customFormat="1" x14ac:dyDescent="0.2">
      <c r="L22" s="22"/>
      <c r="N22" s="67"/>
      <c r="O22" s="67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</row>
    <row r="23" spans="12:29" s="14" customFormat="1" x14ac:dyDescent="0.2">
      <c r="L23" s="22"/>
      <c r="N23" s="67"/>
      <c r="O23" s="67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</row>
    <row r="24" spans="12:29" s="14" customFormat="1" x14ac:dyDescent="0.2">
      <c r="L24" s="22"/>
      <c r="N24" s="67"/>
      <c r="O24" s="67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</row>
    <row r="25" spans="12:29" s="14" customFormat="1" x14ac:dyDescent="0.2">
      <c r="L25" s="22"/>
      <c r="N25" s="67"/>
      <c r="O25" s="67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</row>
    <row r="26" spans="12:29" s="14" customFormat="1" x14ac:dyDescent="0.2">
      <c r="L26" s="22"/>
      <c r="N26" s="67"/>
      <c r="O26" s="67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</row>
    <row r="27" spans="12:29" s="14" customFormat="1" x14ac:dyDescent="0.2">
      <c r="L27" s="22"/>
      <c r="N27" s="67"/>
      <c r="O27" s="67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</row>
    <row r="28" spans="12:29" s="14" customFormat="1" x14ac:dyDescent="0.2">
      <c r="L28" s="22"/>
      <c r="N28" s="67"/>
      <c r="O28" s="67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</row>
    <row r="29" spans="12:29" s="14" customFormat="1" ht="15" x14ac:dyDescent="0.25">
      <c r="L29" s="22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4" customFormat="1" ht="15" x14ac:dyDescent="0.25">
      <c r="L30" s="22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4" customFormat="1" ht="15" x14ac:dyDescent="0.25">
      <c r="L31" s="22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4" customFormat="1" ht="15" x14ac:dyDescent="0.25">
      <c r="L32" s="2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4" customFormat="1" ht="15" x14ac:dyDescent="0.25">
      <c r="L33" s="22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4" customFormat="1" ht="18.95" customHeight="1" x14ac:dyDescent="0.25">
      <c r="L34" s="22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4" customFormat="1" ht="15" x14ac:dyDescent="0.25">
      <c r="L35" s="22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4" customFormat="1" ht="15" x14ac:dyDescent="0.25">
      <c r="L36" s="22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4" customFormat="1" ht="15" x14ac:dyDescent="0.25">
      <c r="L37" s="22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4" customFormat="1" ht="15" x14ac:dyDescent="0.25">
      <c r="L38" s="22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4" customFormat="1" ht="15" x14ac:dyDescent="0.25">
      <c r="L39" s="22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4" customFormat="1" ht="15" x14ac:dyDescent="0.25">
      <c r="L40" s="22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4" customFormat="1" ht="15" x14ac:dyDescent="0.25">
      <c r="L41" s="22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4" customFormat="1" ht="15" x14ac:dyDescent="0.25">
      <c r="L42" s="2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378"/>
    </row>
    <row r="43" spans="12:29 16384:16384" s="14" customFormat="1" ht="15" x14ac:dyDescent="0.25">
      <c r="L43" s="22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104">
    <mergeCell ref="AK2:AK3"/>
    <mergeCell ref="AZ2:AZ3"/>
    <mergeCell ref="AZ10:AZ11"/>
    <mergeCell ref="U10:U11"/>
    <mergeCell ref="AY2:AY3"/>
    <mergeCell ref="AY10:AY11"/>
    <mergeCell ref="AX2:AX3"/>
    <mergeCell ref="AX10:AX11"/>
    <mergeCell ref="AW2:AW3"/>
    <mergeCell ref="AW10:AW11"/>
    <mergeCell ref="AV2:AV3"/>
    <mergeCell ref="AV10:AV11"/>
    <mergeCell ref="AT2:AT3"/>
    <mergeCell ref="AT10:AT11"/>
    <mergeCell ref="AO2:AO3"/>
    <mergeCell ref="AO10:AO11"/>
    <mergeCell ref="AR10:AR11"/>
    <mergeCell ref="AP2:AP3"/>
    <mergeCell ref="AR2:AR3"/>
    <mergeCell ref="Q2:Q3"/>
    <mergeCell ref="AI2:AI3"/>
    <mergeCell ref="AH2:AH3"/>
    <mergeCell ref="AD2:AD3"/>
    <mergeCell ref="AG2:AG3"/>
    <mergeCell ref="R2:R3"/>
    <mergeCell ref="T2:T3"/>
    <mergeCell ref="S2:S3"/>
    <mergeCell ref="X10:X11"/>
    <mergeCell ref="Y10:Y11"/>
    <mergeCell ref="S10:S11"/>
    <mergeCell ref="W10:W11"/>
    <mergeCell ref="T10:T11"/>
    <mergeCell ref="AJ2:AJ3"/>
    <mergeCell ref="AJ10:AJ11"/>
    <mergeCell ref="B2:B3"/>
    <mergeCell ref="D10:D11"/>
    <mergeCell ref="E10:E11"/>
    <mergeCell ref="F10:F11"/>
    <mergeCell ref="D2:D3"/>
    <mergeCell ref="E2:E3"/>
    <mergeCell ref="F2:F3"/>
    <mergeCell ref="B10:B11"/>
    <mergeCell ref="AI10:AI11"/>
    <mergeCell ref="AH10:AH11"/>
    <mergeCell ref="AD10:AD11"/>
    <mergeCell ref="J2:J3"/>
    <mergeCell ref="K2:K3"/>
    <mergeCell ref="L2:L3"/>
    <mergeCell ref="Z2:Z3"/>
    <mergeCell ref="X2:X3"/>
    <mergeCell ref="AE2:AE3"/>
    <mergeCell ref="P2:P3"/>
    <mergeCell ref="N2:N3"/>
    <mergeCell ref="V2:V3"/>
    <mergeCell ref="U2:U3"/>
    <mergeCell ref="Y2:Y3"/>
    <mergeCell ref="AB2:AB3"/>
    <mergeCell ref="W2:W3"/>
    <mergeCell ref="BA2:BA3"/>
    <mergeCell ref="BA10:BA11"/>
    <mergeCell ref="AK10:AK11"/>
    <mergeCell ref="AN10:AN11"/>
    <mergeCell ref="AM10:AM11"/>
    <mergeCell ref="AL2:AL3"/>
    <mergeCell ref="AL10:AL11"/>
    <mergeCell ref="AG10:AG11"/>
    <mergeCell ref="AF2:AF3"/>
    <mergeCell ref="AF10:AF11"/>
    <mergeCell ref="AQ10:AQ11"/>
    <mergeCell ref="AN2:AN3"/>
    <mergeCell ref="AM2:AM3"/>
    <mergeCell ref="AP10:AP11"/>
    <mergeCell ref="AU2:AU3"/>
    <mergeCell ref="AU10:AU11"/>
    <mergeCell ref="AS2:AS3"/>
    <mergeCell ref="AS10:AS11"/>
    <mergeCell ref="AQ2:AQ3"/>
    <mergeCell ref="AE10:AE11"/>
    <mergeCell ref="AC2:AC3"/>
    <mergeCell ref="AC10:AC11"/>
    <mergeCell ref="BB2:BB3"/>
    <mergeCell ref="BB10:BB11"/>
    <mergeCell ref="G2:G3"/>
    <mergeCell ref="H2:H3"/>
    <mergeCell ref="I2:I3"/>
    <mergeCell ref="G10:G11"/>
    <mergeCell ref="H10:H11"/>
    <mergeCell ref="I10:I11"/>
    <mergeCell ref="AB10:AB11"/>
    <mergeCell ref="AA2:AA3"/>
    <mergeCell ref="AA10:AA11"/>
    <mergeCell ref="K10:K11"/>
    <mergeCell ref="M10:M11"/>
    <mergeCell ref="N10:N11"/>
    <mergeCell ref="Q10:Q11"/>
    <mergeCell ref="P10:P11"/>
    <mergeCell ref="O10:O11"/>
    <mergeCell ref="V10:V11"/>
    <mergeCell ref="M2:M3"/>
    <mergeCell ref="Z10:Z11"/>
    <mergeCell ref="L10:L11"/>
    <mergeCell ref="J10:J11"/>
    <mergeCell ref="R10:R11"/>
    <mergeCell ref="O2:O3"/>
  </mergeCells>
  <phoneticPr fontId="99" type="noConversion"/>
  <pageMargins left="0.7" right="0.7" top="0.75" bottom="0.75" header="0.3" footer="0.3"/>
  <pageSetup paperSize="9" scale="17" orientation="portrait" r:id="rId1"/>
  <ignoredErrors>
    <ignoredError sqref="BA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10</vt:i4>
      </vt:variant>
    </vt:vector>
  </HeadingPairs>
  <TitlesOfParts>
    <vt:vector size="16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'DANE OPERACYJNE'!_ftn1</vt:lpstr>
      <vt:lpstr>'DANE OPERACYJNE'!_ftnref1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2025-12-04T14:22:16Z</dcterms:modified>
</cp:coreProperties>
</file>