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FLOWS'!$A$1:$WHT$78</definedName>
    <definedName name="_xlnm.Print_Area" localSheetId="0">'COMPREHENSIVE INCOME'!$A$1:$XES$48</definedName>
    <definedName name="_xlnm.Print_Area" localSheetId="2">EQUITY!$A$1:$M$910</definedName>
    <definedName name="_xlnm.Print_Area" localSheetId="1">'FINANCIAL STANDING'!$A$1:$BC$76</definedName>
    <definedName name="_xlnm.Print_Area" localSheetId="4">'OPERATING DATA'!$A$1:$BI$25</definedName>
    <definedName name="_xlnm.Print_Area" localSheetId="5">'ROLLING STOCK AND HEADCOUNT'!$A$1:$AV$14</definedName>
  </definedNames>
  <calcPr calcId="152511"/>
</workbook>
</file>

<file path=xl/calcChain.xml><?xml version="1.0" encoding="utf-8"?>
<calcChain xmlns="http://schemas.openxmlformats.org/spreadsheetml/2006/main">
  <c r="I35" i="4" l="1"/>
  <c r="I31" i="4"/>
  <c r="I36" i="4" s="1"/>
  <c r="I17" i="4"/>
  <c r="I19" i="4" s="1"/>
  <c r="I23" i="4" s="1"/>
  <c r="I25" i="4" s="1"/>
  <c r="I37" i="4" l="1"/>
  <c r="AV13" i="11"/>
  <c r="AV4" i="11"/>
  <c r="K909" i="6" l="1"/>
  <c r="K907" i="6"/>
  <c r="K906" i="6"/>
  <c r="K905" i="6"/>
  <c r="K904" i="6"/>
  <c r="J909" i="6"/>
  <c r="G909" i="6"/>
  <c r="F909" i="6"/>
  <c r="E909" i="6"/>
  <c r="D909" i="6"/>
  <c r="J907" i="6"/>
  <c r="I907" i="6"/>
  <c r="I909" i="6" s="1"/>
  <c r="H907" i="6"/>
  <c r="H909" i="6" s="1"/>
  <c r="G907" i="6"/>
  <c r="K902" i="6"/>
  <c r="K900" i="6"/>
  <c r="K899" i="6"/>
  <c r="K898" i="6"/>
  <c r="K897" i="6"/>
  <c r="J902" i="6"/>
  <c r="G902" i="6"/>
  <c r="F902" i="6"/>
  <c r="E902" i="6"/>
  <c r="D902" i="6"/>
  <c r="J900" i="6"/>
  <c r="I900" i="6"/>
  <c r="I902" i="6" s="1"/>
  <c r="H900" i="6"/>
  <c r="H902" i="6" s="1"/>
  <c r="G900" i="6"/>
  <c r="F889" i="6" l="1"/>
  <c r="E889" i="6"/>
  <c r="D889" i="6"/>
  <c r="J887" i="6"/>
  <c r="J889" i="6" s="1"/>
  <c r="I887" i="6"/>
  <c r="I889" i="6" s="1"/>
  <c r="H887" i="6"/>
  <c r="H889" i="6" s="1"/>
  <c r="G887" i="6"/>
  <c r="G889" i="6" s="1"/>
  <c r="K887" i="6" l="1"/>
  <c r="K889" i="6"/>
  <c r="K886" i="6" l="1"/>
  <c r="K885" i="6"/>
  <c r="K884" i="6"/>
  <c r="E882" i="6"/>
  <c r="D882" i="6"/>
  <c r="J880" i="6"/>
  <c r="J882" i="6" s="1"/>
  <c r="I880" i="6"/>
  <c r="I882" i="6" s="1"/>
  <c r="H880" i="6"/>
  <c r="H882" i="6" s="1"/>
  <c r="G880" i="6"/>
  <c r="G882" i="6" s="1"/>
  <c r="F880" i="6"/>
  <c r="K878" i="6"/>
  <c r="K877" i="6"/>
  <c r="K876" i="6"/>
  <c r="J831" i="6"/>
  <c r="I831" i="6"/>
  <c r="H831" i="6"/>
  <c r="G831" i="6"/>
  <c r="F831" i="6"/>
  <c r="E831" i="6"/>
  <c r="D831" i="6"/>
  <c r="K830" i="6"/>
  <c r="K829" i="6"/>
  <c r="K828" i="6"/>
  <c r="K827" i="6"/>
  <c r="K826" i="6"/>
  <c r="F824" i="6"/>
  <c r="E824" i="6"/>
  <c r="D824" i="6"/>
  <c r="K823" i="6"/>
  <c r="J822" i="6"/>
  <c r="J824" i="6" s="1"/>
  <c r="I822" i="6"/>
  <c r="I824" i="6" s="1"/>
  <c r="H822" i="6"/>
  <c r="H824" i="6" s="1"/>
  <c r="G822" i="6"/>
  <c r="G824" i="6" s="1"/>
  <c r="K821" i="6"/>
  <c r="K820" i="6"/>
  <c r="K819" i="6"/>
  <c r="K831" i="6" l="1"/>
  <c r="K880" i="6"/>
  <c r="K824" i="6"/>
  <c r="F882" i="6"/>
  <c r="K882" i="6" s="1"/>
  <c r="K822" i="6"/>
  <c r="AU13" i="11" l="1"/>
  <c r="AT13" i="11"/>
  <c r="AS13" i="11"/>
  <c r="AR13" i="11"/>
  <c r="AT4" i="11"/>
  <c r="AS4" i="11"/>
  <c r="AR4" i="11"/>
  <c r="BE25" i="8"/>
  <c r="BF12" i="8"/>
  <c r="BE12" i="8"/>
  <c r="AP71" i="12"/>
  <c r="AP53" i="12"/>
  <c r="AP32" i="12"/>
  <c r="H72" i="5"/>
  <c r="H73" i="5" s="1"/>
  <c r="H75" i="5" s="1"/>
  <c r="H62" i="5"/>
  <c r="H52" i="5"/>
  <c r="H33" i="5"/>
  <c r="H35" i="5" s="1"/>
  <c r="H21" i="5"/>
  <c r="AP73" i="12" l="1"/>
  <c r="AP77" i="12" s="1"/>
  <c r="K810" i="6"/>
  <c r="K809" i="6"/>
  <c r="K808" i="6"/>
  <c r="K807" i="6"/>
  <c r="K806" i="6"/>
  <c r="K805" i="6"/>
  <c r="K804" i="6"/>
  <c r="K801" i="6"/>
  <c r="K798" i="6"/>
  <c r="K797" i="6"/>
  <c r="K796" i="6"/>
  <c r="K802" i="6" l="1"/>
  <c r="K800" i="6"/>
  <c r="AP4" i="11"/>
  <c r="BC25" i="8"/>
  <c r="AN71" i="12"/>
  <c r="AN53" i="12"/>
  <c r="AN32" i="12"/>
  <c r="J789" i="6"/>
  <c r="I789" i="6"/>
  <c r="H789" i="6"/>
  <c r="G789" i="6"/>
  <c r="F789" i="6"/>
  <c r="E789" i="6"/>
  <c r="D789" i="6"/>
  <c r="K788" i="6"/>
  <c r="K787" i="6"/>
  <c r="K786" i="6"/>
  <c r="K785" i="6"/>
  <c r="K784" i="6"/>
  <c r="K783" i="6"/>
  <c r="F781" i="6"/>
  <c r="E781" i="6"/>
  <c r="D781" i="6"/>
  <c r="K780" i="6"/>
  <c r="J779" i="6"/>
  <c r="J781" i="6" s="1"/>
  <c r="I779" i="6"/>
  <c r="I781" i="6" s="1"/>
  <c r="H779" i="6"/>
  <c r="H781" i="6" s="1"/>
  <c r="G779" i="6"/>
  <c r="G781" i="6" s="1"/>
  <c r="K777" i="6"/>
  <c r="K776" i="6"/>
  <c r="K775" i="6"/>
  <c r="K789" i="6" l="1"/>
  <c r="AN73" i="12"/>
  <c r="AN77" i="12" s="1"/>
  <c r="K781" i="6"/>
  <c r="K779" i="6"/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W72" i="5"/>
  <c r="W62" i="5"/>
  <c r="W52" i="5"/>
  <c r="W33" i="5"/>
  <c r="W21" i="5"/>
  <c r="Y32" i="12"/>
  <c r="W73" i="5" l="1"/>
  <c r="W75" i="5" s="1"/>
  <c r="W35" i="5"/>
  <c r="Z71" i="12"/>
  <c r="Z53" i="12"/>
  <c r="Z73" i="12" l="1"/>
  <c r="Z77" i="12" s="1"/>
  <c r="X35" i="4" l="1"/>
  <c r="W35" i="4"/>
  <c r="V35" i="4"/>
  <c r="U35" i="4"/>
  <c r="X31" i="4"/>
  <c r="X36" i="4" s="1"/>
  <c r="W31" i="4"/>
  <c r="W36" i="4" s="1"/>
  <c r="V31" i="4"/>
  <c r="U31" i="4"/>
  <c r="U36" i="4" s="1"/>
  <c r="X14" i="4"/>
  <c r="W14" i="4"/>
  <c r="V14" i="4"/>
  <c r="X12" i="4"/>
  <c r="X17" i="4" s="1"/>
  <c r="X19" i="4" s="1"/>
  <c r="X23" i="4" s="1"/>
  <c r="X25" i="4" s="1"/>
  <c r="X37" i="4" s="1"/>
  <c r="X43" i="4" s="1"/>
  <c r="W12" i="4"/>
  <c r="V12" i="4"/>
  <c r="U12" i="4"/>
  <c r="U17" i="4" s="1"/>
  <c r="U19" i="4" s="1"/>
  <c r="U23" i="4" s="1"/>
  <c r="U25" i="4" s="1"/>
  <c r="X71" i="12"/>
  <c r="W62" i="12"/>
  <c r="V62" i="12"/>
  <c r="W69" i="12"/>
  <c r="V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V17" i="4" l="1"/>
  <c r="V19" i="4" s="1"/>
  <c r="V23" i="4" s="1"/>
  <c r="V25" i="4" s="1"/>
  <c r="V48" i="4" s="1"/>
  <c r="V36" i="4"/>
  <c r="W17" i="4"/>
  <c r="W19" i="4" s="1"/>
  <c r="W23" i="4" s="1"/>
  <c r="W25" i="4" s="1"/>
  <c r="W37" i="4" s="1"/>
  <c r="W43" i="4" s="1"/>
  <c r="W71" i="12"/>
  <c r="P71" i="12"/>
  <c r="U71" i="12"/>
  <c r="U37" i="4"/>
  <c r="U43" i="4" s="1"/>
  <c r="U48" i="4"/>
  <c r="U40" i="4"/>
  <c r="V40" i="4"/>
  <c r="V37" i="4"/>
  <c r="V43" i="4" s="1"/>
  <c r="Y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V71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3" i="12" s="1"/>
  <c r="W77" i="12" s="1"/>
  <c r="V9" i="12"/>
  <c r="V32" i="12" s="1"/>
  <c r="V73" i="12" s="1"/>
  <c r="V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3" i="12" l="1"/>
  <c r="Y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X32" i="12"/>
  <c r="X73" i="12" s="1"/>
  <c r="X77" i="12" s="1"/>
  <c r="BF21" i="5" l="1"/>
  <c r="BF72" i="5"/>
  <c r="BF52" i="5"/>
  <c r="BF62" i="5" l="1"/>
  <c r="BF73" i="5" s="1"/>
  <c r="BF75" i="5" s="1"/>
  <c r="BF32" i="5"/>
  <c r="BF35" i="5" s="1"/>
  <c r="BE62" i="5" l="1"/>
  <c r="BE72" i="5"/>
  <c r="BE52" i="5"/>
  <c r="Y13" i="11"/>
  <c r="Y4" i="11"/>
  <c r="AT26" i="4"/>
  <c r="AS26" i="4"/>
  <c r="AS24" i="4"/>
  <c r="AR22" i="4"/>
  <c r="AQ22" i="4"/>
  <c r="AP22" i="4"/>
  <c r="AO22" i="4"/>
  <c r="AN22" i="4"/>
  <c r="AR11" i="4"/>
  <c r="AQ11" i="4"/>
  <c r="AP11" i="4"/>
  <c r="AP26" i="4" s="1"/>
  <c r="AP24" i="4" s="1"/>
  <c r="AO11" i="4"/>
  <c r="AN11" i="4"/>
  <c r="AM11" i="4"/>
  <c r="AL22" i="4"/>
  <c r="AK22" i="4"/>
  <c r="AJ22" i="4"/>
  <c r="AI22" i="4"/>
  <c r="AH22" i="4"/>
  <c r="AG22" i="4"/>
  <c r="AF22" i="4"/>
  <c r="AE22" i="4"/>
  <c r="AD22" i="4"/>
  <c r="AM22" i="4"/>
  <c r="AQ26" i="4" l="1"/>
  <c r="AQ24" i="4" s="1"/>
  <c r="BE73" i="5"/>
  <c r="BE75" i="5" s="1"/>
  <c r="AN26" i="4"/>
  <c r="AN24" i="4" s="1"/>
  <c r="AR26" i="4"/>
  <c r="AR24" i="4" s="1"/>
  <c r="AO26" i="4"/>
  <c r="AO24" i="4" s="1"/>
  <c r="AM26" i="4"/>
  <c r="AM35" i="4" s="1"/>
  <c r="AM40" i="4" s="1"/>
  <c r="X4" i="11" l="1"/>
  <c r="BD72" i="5"/>
  <c r="BD62" i="5"/>
  <c r="BD52" i="5"/>
  <c r="BD32" i="5"/>
  <c r="BD33" i="5" s="1"/>
  <c r="BD21" i="5"/>
  <c r="AX22" i="4"/>
  <c r="AX11" i="4"/>
  <c r="BD73" i="5" l="1"/>
  <c r="BD75" i="5" s="1"/>
  <c r="BD35" i="5"/>
  <c r="AX24" i="4"/>
  <c r="AX26" i="4"/>
  <c r="AX35" i="4" s="1"/>
  <c r="AX40" i="4" s="1"/>
  <c r="W4" i="11" l="1"/>
  <c r="AS50" i="5" l="1"/>
  <c r="AT50" i="5"/>
  <c r="AU50" i="5"/>
  <c r="AV50" i="5"/>
  <c r="AW50" i="5"/>
  <c r="AX50" i="5"/>
  <c r="AY50" i="5" l="1"/>
  <c r="V13" i="11"/>
  <c r="V4" i="11"/>
  <c r="AV11" i="4"/>
  <c r="AV22" i="4"/>
  <c r="T32" i="12" l="1"/>
  <c r="T73" i="12" s="1"/>
  <c r="T77" i="12" s="1"/>
  <c r="BB72" i="5"/>
  <c r="BB62" i="5"/>
  <c r="BB52" i="5"/>
  <c r="BB32" i="5"/>
  <c r="BB33" i="5" s="1"/>
  <c r="BB21" i="5"/>
  <c r="AV26" i="4"/>
  <c r="AV35" i="4" s="1"/>
  <c r="AV40" i="4" s="1"/>
  <c r="AV24" i="4"/>
  <c r="U4" i="11"/>
  <c r="BA72" i="5"/>
  <c r="BA62" i="5"/>
  <c r="BA52" i="5"/>
  <c r="BA32" i="5"/>
  <c r="BA21" i="5"/>
  <c r="AU22" i="4"/>
  <c r="AU11" i="4"/>
  <c r="U13" i="11"/>
  <c r="BA73" i="5" l="1"/>
  <c r="BA75" i="5" s="1"/>
  <c r="BA35" i="5"/>
  <c r="BA33" i="5"/>
  <c r="AU24" i="4"/>
  <c r="BB73" i="5"/>
  <c r="BB75" i="5" s="1"/>
  <c r="BB35" i="5"/>
  <c r="AU26" i="4"/>
  <c r="AU35" i="4" s="1"/>
  <c r="AU40" i="4" s="1"/>
  <c r="AY21" i="5"/>
  <c r="AY32" i="5"/>
  <c r="AY33" i="5" s="1"/>
  <c r="AY52" i="5"/>
  <c r="AY62" i="5"/>
  <c r="AY72" i="5"/>
  <c r="AU21" i="5"/>
  <c r="AU32" i="5"/>
  <c r="AU33" i="5" s="1"/>
  <c r="AU52" i="5"/>
  <c r="AU62" i="5"/>
  <c r="AU72" i="5"/>
  <c r="AU73" i="5" l="1"/>
  <c r="AU75" i="5" s="1"/>
  <c r="AY35" i="5"/>
  <c r="AU35" i="5"/>
  <c r="AY73" i="5"/>
  <c r="AY75" i="5" s="1"/>
  <c r="AG25" i="8"/>
  <c r="AG12" i="8"/>
  <c r="T13" i="11"/>
  <c r="T4" i="11"/>
  <c r="BD22" i="4" l="1"/>
  <c r="BD11" i="4"/>
  <c r="BE11" i="4"/>
  <c r="BE22" i="4"/>
  <c r="BD26" i="4" l="1"/>
  <c r="BD35" i="4" s="1"/>
  <c r="BD40" i="4" s="1"/>
  <c r="BE26" i="4"/>
  <c r="BE35" i="4" s="1"/>
  <c r="BE40" i="4" l="1"/>
  <c r="BD24" i="4"/>
  <c r="BE24" i="4"/>
  <c r="AE12" i="8" l="1"/>
  <c r="AD25" i="8" l="1"/>
  <c r="AC25" i="8"/>
  <c r="AC12" i="8"/>
  <c r="AD12" i="8" l="1"/>
  <c r="AD24" i="4" l="1"/>
  <c r="AE24" i="4"/>
  <c r="AF24" i="4"/>
  <c r="AG24" i="4"/>
  <c r="AH24" i="4"/>
  <c r="AI24" i="4"/>
  <c r="AJ24" i="4"/>
  <c r="AK24" i="4"/>
  <c r="AL24" i="4"/>
  <c r="AM24" i="4"/>
  <c r="AR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<sst xmlns="http://schemas.openxmlformats.org/spreadsheetml/2006/main" count="3964" uniqueCount="815">
  <si>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</si>
  <si>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</si>
  <si>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</si>
  <si>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</si>
  <si>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</si>
  <si>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</si>
  <si>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</si>
  <si>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</si>
  <si>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</si>
  <si>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</si>
  <si>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</si>
  <si>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</si>
  <si>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</si>
  <si>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</si>
  <si>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</si>
  <si>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</si>
  <si>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</si>
  <si>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</si>
  <si>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</si>
  <si>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</si>
  <si>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</si>
  <si>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</si>
  <si>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</si>
  <si>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</si>
  <si>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</si>
  <si>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</si>
  <si>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</si>
  <si>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</si>
  <si>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</si>
  <si>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</si>
  <si>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</si>
  <si>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</si>
  <si>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</si>
  <si>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</si>
  <si>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</si>
  <si>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</si>
  <si>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</si>
  <si>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</si>
  <si>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</si>
  <si>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</si>
  <si>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</si>
  <si>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</si>
  <si>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</si>
  <si>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</si>
  <si>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</si>
  <si>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</si>
  <si>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</si>
  <si>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</si>
  <si>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</si>
  <si>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</si>
  <si>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</si>
  <si>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</si>
  <si>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</si>
  <si>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</si>
  <si>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</si>
  <si>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</si>
  <si>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</si>
  <si>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</si>
  <si>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</si>
  <si>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</si>
  <si>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</si>
  <si>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</si>
  <si>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</si>
  <si>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</si>
  <si>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</si>
  <si>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</si>
  <si>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</si>
  <si>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</si>
  <si>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</si>
  <si>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</si>
  <si>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</si>
  <si>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</si>
  <si>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</si>
  <si>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</si>
  <si>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</si>
  <si>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</si>
  <si>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</si>
  <si>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</si>
  <si>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</si>
  <si>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</si>
  <si>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</si>
  <si>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</si>
  <si>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</si>
  <si>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</si>
  <si>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</si>
  <si>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</si>
  <si>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</si>
  <si>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</si>
  <si>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</si>
  <si>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</si>
  <si>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</si>
  <si>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</si>
  <si>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</si>
  <si>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</si>
  <si>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</si>
  <si>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</si>
  <si>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</si>
  <si>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</si>
  <si>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</si>
  <si>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</si>
  <si>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</si>
  <si>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</si>
  <si>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</si>
  <si>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</si>
  <si>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</si>
  <si>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</si>
  <si>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</si>
  <si>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</si>
  <si>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</si>
  <si>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</si>
  <si>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</si>
  <si>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</si>
  <si>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</si>
  <si>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</si>
  <si>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</si>
  <si>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</si>
  <si>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</si>
  <si>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</si>
  <si>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</si>
  <si>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</si>
  <si>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</si>
  <si>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</si>
  <si>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</si>
  <si>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</si>
  <si>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</si>
  <si>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</si>
  <si>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</si>
  <si>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</si>
  <si>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</si>
  <si>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</si>
  <si>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</si>
  <si>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</si>
  <si>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</si>
  <si>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</si>
  <si>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</si>
  <si>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</si>
  <si>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</si>
  <si>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</si>
  <si>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</si>
  <si>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</si>
  <si>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</si>
  <si>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</si>
  <si>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</si>
  <si>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</si>
  <si>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</si>
  <si>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</si>
  <si>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</si>
  <si>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</si>
  <si>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</si>
  <si>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</si>
  <si>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</si>
  <si>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</si>
  <si>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</si>
  <si>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</si>
  <si>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</si>
  <si>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</si>
  <si>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</si>
  <si>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</si>
  <si>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</si>
  <si>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</si>
  <si>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</si>
  <si>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</si>
  <si>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</si>
  <si>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</si>
  <si>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</si>
  <si>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</si>
  <si>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</si>
  <si>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</si>
  <si>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</si>
  <si>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</si>
  <si>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</si>
  <si>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</si>
  <si>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</si>
  <si>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</si>
  <si>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</si>
  <si>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</si>
  <si>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</si>
  <si>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</si>
  <si>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</si>
  <si>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</si>
  <si>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</si>
  <si>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</si>
  <si>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</si>
  <si>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</si>
  <si>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</si>
  <si>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</si>
  <si>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</si>
  <si>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</si>
  <si>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</si>
  <si>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</si>
  <si>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</si>
  <si>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</si>
  <si>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</si>
  <si>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</si>
  <si>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</si>
  <si>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</si>
  <si>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</si>
  <si>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</si>
  <si>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</si>
  <si>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</si>
  <si>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</si>
  <si>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</si>
  <si>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</si>
  <si>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</si>
  <si>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</si>
  <si>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</si>
  <si>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</si>
  <si>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</si>
  <si>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</si>
  <si>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</si>
  <si>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</si>
  <si>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</si>
  <si>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</si>
  <si>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</si>
  <si>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</si>
  <si>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</si>
  <si>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</si>
  <si>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</si>
  <si>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</si>
  <si>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</si>
  <si>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</si>
  <si>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</si>
  <si>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</si>
  <si>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</si>
  <si>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</si>
  <si>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</si>
  <si>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</si>
  <si>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</si>
  <si>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</si>
  <si>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</si>
  <si>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</si>
  <si>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</si>
  <si>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</si>
  <si>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</si>
  <si>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</si>
  <si>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</si>
  <si>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</si>
  <si>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</si>
  <si>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</si>
  <si>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</si>
  <si>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</si>
  <si>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</si>
  <si>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</si>
  <si>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</si>
  <si>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</si>
  <si>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</si>
  <si>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</si>
  <si>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</si>
  <si>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</si>
  <si>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</si>
  <si>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</si>
  <si>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</si>
  <si>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</si>
  <si>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</si>
  <si>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</si>
  <si>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</si>
  <si>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</si>
  <si>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</si>
  <si>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</si>
  <si>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</si>
  <si>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</si>
  <si>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</si>
  <si>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</si>
  <si>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</si>
  <si>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</si>
  <si>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</si>
  <si>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</si>
  <si>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</si>
  <si>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</si>
  <si>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</si>
  <si>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</si>
  <si>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</si>
  <si>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</si>
  <si>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</si>
  <si>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</si>
  <si>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</si>
  <si>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</si>
  <si>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</si>
  <si>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</si>
  <si>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</si>
  <si>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</si>
  <si>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</si>
  <si>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</si>
  <si>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</si>
  <si>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</si>
  <si>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</si>
  <si>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</si>
  <si>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</si>
  <si>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</si>
  <si>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</si>
  <si>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</si>
  <si>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</si>
  <si>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</si>
  <si>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</si>
  <si>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</si>
  <si>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</si>
  <si>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</si>
  <si>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</si>
  <si>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</si>
  <si>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</si>
  <si>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</si>
  <si>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</si>
  <si>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</si>
  <si>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</si>
  <si>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</si>
  <si>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</si>
  <si>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</si>
  <si>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</si>
  <si>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</si>
  <si>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</si>
  <si>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</si>
  <si>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</si>
  <si>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</si>
  <si>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</si>
  <si>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</si>
  <si>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</si>
  <si>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</si>
  <si>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</si>
  <si>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</si>
  <si>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</si>
  <si>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</si>
  <si>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</si>
  <si>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</si>
  <si>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</si>
  <si>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</si>
  <si>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</si>
  <si>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</si>
  <si>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</si>
  <si>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</si>
  <si>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</si>
  <si>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</si>
  <si>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</si>
  <si>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</si>
  <si>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</si>
  <si>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</si>
  <si>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</si>
  <si>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</si>
  <si>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</si>
  <si>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</si>
  <si>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</si>
  <si>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</si>
  <si>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</si>
  <si>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</si>
  <si>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</si>
  <si>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</si>
  <si>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</si>
  <si>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</si>
  <si>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</si>
  <si>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</si>
  <si>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</si>
  <si>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</si>
  <si>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</si>
  <si>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</si>
  <si>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</si>
  <si>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</si>
  <si>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</si>
  <si>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</si>
  <si>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</si>
  <si>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</si>
  <si>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</si>
  <si>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</si>
  <si>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</si>
  <si>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</si>
  <si>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</si>
  <si>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</si>
  <si>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</si>
  <si>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</si>
  <si>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</si>
  <si>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</si>
  <si>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</si>
  <si>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</si>
  <si>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</si>
  <si>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</si>
  <si>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</si>
  <si>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</si>
  <si>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</si>
  <si>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</si>
  <si>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</si>
  <si>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</si>
  <si>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</si>
  <si>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</si>
  <si>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</si>
  <si>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</si>
  <si>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</si>
  <si>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</si>
  <si>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</si>
  <si>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</si>
  <si>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</si>
  <si>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</si>
  <si>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</si>
  <si>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</si>
  <si>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</si>
  <si>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</si>
  <si>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</si>
  <si>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</si>
  <si>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</si>
  <si>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</si>
  <si>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</si>
  <si>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</si>
  <si>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</si>
  <si>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</si>
  <si>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</si>
  <si>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</si>
  <si>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</si>
  <si>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</si>
  <si>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</si>
  <si>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</si>
  <si>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</si>
  <si>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</si>
  <si>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</si>
  <si>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</si>
  <si>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</si>
  <si>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</si>
  <si>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</si>
  <si>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</si>
  <si>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</si>
  <si>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</si>
  <si>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</si>
  <si>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</si>
  <si>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</si>
  <si>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</si>
  <si>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</si>
  <si>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</si>
  <si>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</si>
  <si>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</si>
  <si>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</si>
  <si>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</si>
  <si>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</si>
  <si>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</si>
  <si>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</si>
  <si>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</si>
  <si>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</si>
  <si>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</si>
  <si>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</si>
  <si>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</si>
  <si>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</si>
  <si>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</si>
  <si>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</si>
  <si>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</si>
  <si>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</si>
  <si>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</si>
  <si>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</si>
  <si>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</si>
  <si>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</si>
  <si>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</si>
  <si>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</si>
  <si>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</si>
  <si>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</si>
  <si>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</si>
  <si>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</si>
  <si>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</si>
  <si>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</si>
  <si>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</si>
  <si>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</si>
  <si>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</si>
  <si>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</si>
  <si>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</si>
  <si>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</si>
  <si>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</si>
  <si>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</si>
  <si>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</si>
  <si>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</si>
  <si>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</si>
  <si>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</si>
  <si>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</si>
  <si>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</si>
  <si>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</si>
  <si>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</si>
  <si>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</si>
  <si>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</si>
  <si>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</si>
  <si>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</si>
  <si>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</si>
  <si>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</si>
  <si>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</si>
  <si>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</si>
  <si>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</si>
  <si>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</si>
  <si>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</si>
  <si>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</si>
  <si>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</si>
  <si>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</si>
  <si>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</si>
  <si>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</si>
  <si>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</si>
  <si>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</si>
  <si>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</si>
  <si>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</si>
  <si>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</si>
  <si>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</si>
  <si>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</si>
  <si>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</si>
  <si>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</si>
  <si>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</si>
  <si>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</si>
  <si>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</si>
  <si>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</si>
  <si>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</si>
  <si>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</si>
  <si>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</si>
  <si>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</si>
  <si>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</si>
  <si>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</si>
  <si>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</si>
  <si>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</si>
  <si>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</si>
  <si>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</si>
  <si>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</si>
  <si>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</si>
  <si>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</si>
  <si>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</si>
  <si>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</si>
  <si>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</si>
  <si>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</si>
  <si>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</si>
  <si>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</si>
  <si>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</si>
  <si>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</si>
  <si>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</si>
  <si>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</si>
  <si>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</si>
  <si>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</si>
  <si>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</si>
  <si>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</si>
  <si>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</si>
  <si>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</si>
  <si>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</si>
  <si>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</si>
  <si>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</si>
  <si>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</si>
  <si>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</si>
  <si>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</si>
  <si>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</si>
  <si>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</si>
  <si>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</si>
  <si>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</si>
  <si>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</si>
  <si>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</si>
  <si>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</si>
  <si>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</si>
  <si>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</si>
  <si>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</si>
  <si>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</si>
  <si>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</si>
  <si>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</si>
  <si>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</si>
  <si>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</si>
  <si>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</si>
  <si>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</si>
  <si>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</si>
  <si>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</si>
  <si>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</si>
  <si>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</si>
  <si>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</si>
  <si>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</si>
  <si>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</si>
  <si>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</si>
  <si>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</si>
  <si>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</si>
  <si>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</si>
  <si>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</si>
  <si>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</si>
  <si>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</si>
  <si>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</si>
  <si>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</si>
  <si>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</si>
  <si>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</si>
  <si>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</si>
  <si>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</si>
  <si>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</si>
  <si>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</si>
  <si>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</si>
  <si>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</si>
  <si>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</si>
  <si>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</si>
  <si>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</si>
  <si>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</si>
  <si>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</si>
  <si>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</si>
  <si>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</si>
  <si>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</si>
  <si>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</si>
  <si>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</si>
  <si>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</si>
  <si>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</si>
  <si>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</si>
  <si>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</si>
  <si>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</si>
  <si>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</si>
  <si>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</si>
  <si>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</si>
  <si>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</si>
  <si>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</si>
  <si>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</si>
  <si>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</si>
  <si>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</si>
  <si>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</si>
  <si>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</si>
  <si>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</si>
  <si>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</si>
  <si>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</si>
  <si>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</si>
  <si>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</si>
  <si>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</si>
  <si>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</si>
  <si>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</si>
  <si>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</si>
  <si>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</si>
  <si>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</si>
  <si>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</si>
  <si>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</si>
  <si>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</si>
  <si>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</si>
  <si>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</si>
  <si>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</si>
  <si>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</si>
  <si>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</si>
  <si>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</si>
  <si>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</si>
  <si>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</si>
  <si>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</si>
  <si>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</si>
  <si>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</si>
  <si>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</si>
  <si>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</si>
  <si>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</si>
  <si>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</si>
  <si>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</si>
  <si>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</si>
  <si>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</si>
  <si>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</si>
  <si>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</si>
  <si>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</si>
  <si>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</si>
  <si>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</si>
  <si>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</si>
  <si>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</si>
  <si>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</si>
  <si>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</si>
  <si>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</si>
  <si>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</si>
  <si>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</si>
  <si>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</si>
  <si>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</si>
  <si>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</si>
  <si>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</si>
  <si>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</si>
  <si>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</si>
  <si>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</si>
  <si>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</si>
  <si>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</si>
  <si>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</si>
  <si>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</si>
  <si>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</si>
  <si>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</si>
  <si>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</si>
  <si>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</si>
  <si>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</si>
  <si>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</si>
  <si>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</si>
  <si>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</si>
  <si>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</si>
  <si>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</si>
  <si>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</si>
  <si>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</si>
  <si>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</si>
  <si>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</si>
  <si>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</si>
  <si>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</si>
  <si>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</si>
  <si>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</si>
  <si>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</si>
  <si>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</si>
  <si>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</si>
  <si>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</si>
  <si>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</si>
  <si>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</si>
  <si>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</si>
  <si>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</si>
  <si>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</si>
  <si>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</si>
  <si>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</si>
  <si>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</si>
  <si>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</si>
  <si>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</si>
  <si>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</si>
  <si>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</si>
  <si>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</si>
  <si>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</si>
  <si>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</si>
  <si>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</si>
  <si>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</si>
  <si>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</si>
  <si>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</si>
  <si>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</si>
  <si>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</si>
  <si>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</si>
  <si>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</si>
  <si>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</si>
  <si>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</si>
  <si>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</si>
  <si>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</si>
  <si>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</si>
  <si>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</si>
  <si>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</si>
  <si>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</si>
  <si>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</si>
  <si>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</si>
  <si>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</si>
  <si>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</si>
  <si>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</si>
  <si>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</si>
  <si>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</si>
  <si>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</si>
  <si>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</si>
  <si>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</si>
  <si>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</si>
  <si>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</si>
  <si>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</si>
  <si>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</si>
  <si>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</si>
  <si>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</si>
  <si>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</si>
  <si>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</si>
  <si>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</si>
  <si>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</si>
  <si>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</si>
  <si>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</si>
  <si>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</si>
  <si>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</si>
  <si>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</si>
  <si>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</si>
  <si>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</si>
  <si>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</si>
  <si>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</si>
  <si>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</si>
  <si>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</si>
  <si>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</si>
  <si>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</si>
  <si>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</si>
  <si>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</si>
  <si>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</si>
  <si>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</si>
  <si>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</si>
  <si>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</si>
  <si>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</si>
  <si>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</si>
  <si>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</si>
  <si>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</si>
  <si>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</si>
  <si>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</si>
  <si>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</si>
  <si>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</si>
  <si>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</si>
  <si>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</si>
  <si>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</si>
  <si>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</si>
  <si>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3M to 31/03/2022</t>
  </si>
  <si>
    <t>Total other comprehensive income</t>
  </si>
  <si>
    <t>Q2 2022</t>
  </si>
  <si>
    <t>As at 30/06/2022</t>
  </si>
  <si>
    <t>30/06/2022</t>
  </si>
  <si>
    <t>30/06/2021</t>
  </si>
  <si>
    <t>3 042,8</t>
  </si>
  <si>
    <t>6M to 30/06/2022</t>
  </si>
  <si>
    <t>As at 30/09/2022</t>
  </si>
  <si>
    <t>30/09/2022</t>
  </si>
  <si>
    <t>9M to 30/09/2022</t>
  </si>
  <si>
    <t>Q3 2022</t>
  </si>
  <si>
    <t>Q4 2022</t>
  </si>
  <si>
    <t>As at 31/12/2022</t>
  </si>
  <si>
    <t>31/12/2022</t>
  </si>
  <si>
    <t>12M to 31/12/2022</t>
  </si>
  <si>
    <t>1 323,7</t>
  </si>
  <si>
    <t xml:space="preserve">6 994,6 </t>
  </si>
  <si>
    <t>8 290,2</t>
  </si>
  <si>
    <t xml:space="preserve">3 286,4 </t>
  </si>
  <si>
    <t>1/01/2023</t>
  </si>
  <si>
    <t>31/12/2023</t>
  </si>
  <si>
    <t xml:space="preserve"> 31/12/2022</t>
  </si>
  <si>
    <t>119 00</t>
  </si>
  <si>
    <t>Q1 2023</t>
  </si>
  <si>
    <t>Q2 2023</t>
  </si>
  <si>
    <t>Q3 2023</t>
  </si>
  <si>
    <t>Q4 2023</t>
  </si>
  <si>
    <t>As at 31/03/2023</t>
  </si>
  <si>
    <t>As at 30/06/2023</t>
  </si>
  <si>
    <t>As at 30/09/2023</t>
  </si>
  <si>
    <t>As at
31/12/2023</t>
  </si>
  <si>
    <t>3M to 31/03/2023</t>
  </si>
  <si>
    <t>6M to 30/06/2023</t>
  </si>
  <si>
    <t>9M to
30/09/2023</t>
  </si>
  <si>
    <t>12M to
31/12/2023</t>
  </si>
  <si>
    <t>As at 31/12/2023</t>
  </si>
  <si>
    <t>Inflow / (outflow) as part of cash pool</t>
  </si>
  <si>
    <t>Pozostałe zmiany za okres</t>
  </si>
  <si>
    <t>30/06/2023</t>
  </si>
  <si>
    <t>30/09/2023</t>
  </si>
  <si>
    <t xml:space="preserve">            3 286,4 </t>
  </si>
  <si>
    <t xml:space="preserve">                        - </t>
  </si>
  <si>
    <t>QUARTERLY CONSOLIDATED STATEMENT OF CHANGES IN EQUITY FOR THE PERIOD FROM 1 JANUARY 2023 TO 30 SEPTEMBER 2023</t>
  </si>
  <si>
    <t>QUARTERLY CONSOLIDATED STATEMENT OF CHANGES IN EQUITY FOR THE PERIOD FROM 1 JANUARY 2023 TO 30 JUNE 2023</t>
  </si>
  <si>
    <t>QUARTERLY CONSOLIDATED STATEMENT OF CHANGES IN EQUITY FOR THE PERIOD FROM 1 JANUARY 2023 TO 31 MARCH 2023</t>
  </si>
  <si>
    <t>QUARTERLY CONSOLIDATED STATEMENT OF CHANGES IN EQUITY FOR THE PERIOD FROM 1 JANUARY 2022 TO 30 JUNE 2022</t>
  </si>
  <si>
    <t>QUARTERLY CONSOLIDATED STATEMENT OF CHANGES IN EQUITY FOR THE PERIOD FROM 1 JANUARY 2022 TO MARCH 2022</t>
  </si>
  <si>
    <t>CONSOLIDATED STATEMENT OF CHANGES IN EQUITY FOR THE PERIOD FROM 1 JANUARY 2023 TO 31 DECEMBER 2022</t>
  </si>
  <si>
    <t>As at 31/03/2024</t>
  </si>
  <si>
    <t xml:space="preserve"> 31/03/2023</t>
  </si>
  <si>
    <t>3M to 31/03/2024</t>
  </si>
  <si>
    <t>Q1 2024</t>
  </si>
  <si>
    <t>CONSOLIDATED STATEMENT OF CHANGES IN EQUITY FOR THE PERIOD FROM 1 JANUARY 2024 TO 31 MARCH 2024</t>
  </si>
  <si>
    <t>9M 2023</t>
  </si>
  <si>
    <t>H1 2023</t>
  </si>
  <si>
    <t>3M 2023</t>
  </si>
  <si>
    <t>53,5 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</si>
</sst>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1159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  <xf numFmtId="0" fontId="46" fillId="12" borderId="0" xfId="1" applyFont="1" applyFill="1" applyAlignment="1">
      <alignment horizontal="right" vertical="center" wrapText="1"/>
    </xf>
    <xf numFmtId="175" fontId="32" fillId="16" borderId="0" xfId="3" applyNumberFormat="1" applyFont="1" applyFill="1" applyBorder="1" applyAlignment="1">
      <alignment horizontal="right" wrapText="1"/>
    </xf>
    <xf numFmtId="175" fontId="32" fillId="16" borderId="45" xfId="3" applyNumberFormat="1" applyFont="1" applyFill="1" applyBorder="1" applyAlignment="1">
      <alignment horizontal="right" wrapText="1"/>
    </xf>
    <xf numFmtId="175" fontId="13" fillId="16" borderId="45" xfId="3" applyNumberFormat="1" applyFont="1" applyFill="1" applyBorder="1" applyAlignment="1">
      <alignment horizontal="right" wrapText="1"/>
    </xf>
    <xf numFmtId="175" fontId="32" fillId="16" borderId="65" xfId="3" applyNumberFormat="1" applyFont="1" applyFill="1" applyBorder="1" applyAlignment="1">
      <alignment horizontal="right" wrapText="1"/>
    </xf>
    <xf numFmtId="175" fontId="31" fillId="16" borderId="0" xfId="3" applyNumberFormat="1" applyFont="1" applyFill="1" applyBorder="1" applyAlignment="1">
      <alignment horizontal="right" wrapText="1"/>
    </xf>
    <xf numFmtId="175" fontId="32" fillId="16" borderId="72" xfId="3" applyNumberFormat="1" applyFont="1" applyFill="1" applyBorder="1" applyAlignment="1">
      <alignment horizontal="right" wrapText="1"/>
    </xf>
    <xf numFmtId="175" fontId="31" fillId="16" borderId="72" xfId="3" applyNumberFormat="1" applyFont="1" applyFill="1" applyBorder="1" applyAlignment="1">
      <alignment horizontal="right" wrapText="1"/>
    </xf>
    <xf numFmtId="175" fontId="32" fillId="16" borderId="44" xfId="3" applyNumberFormat="1" applyFont="1" applyFill="1" applyBorder="1" applyAlignment="1">
      <alignment horizontal="right" wrapText="1"/>
    </xf>
    <xf numFmtId="175" fontId="13" fillId="16" borderId="47" xfId="3" applyNumberFormat="1" applyFont="1" applyFill="1" applyBorder="1" applyAlignment="1">
      <alignment horizontal="right" wrapText="1"/>
    </xf>
    <xf numFmtId="175" fontId="17" fillId="16" borderId="46" xfId="3" applyNumberFormat="1" applyFont="1" applyFill="1" applyBorder="1" applyAlignment="1">
      <alignment horizontal="right" wrapText="1"/>
    </xf>
    <xf numFmtId="175" fontId="32" fillId="16" borderId="46" xfId="3" applyNumberFormat="1" applyFont="1" applyFill="1" applyBorder="1" applyAlignment="1">
      <alignment horizontal="right" wrapText="1"/>
    </xf>
    <xf numFmtId="175" fontId="32" fillId="16" borderId="47" xfId="3" applyNumberFormat="1" applyFont="1" applyFill="1" applyBorder="1" applyAlignment="1">
      <alignment horizontal="right" wrapText="1"/>
    </xf>
    <xf numFmtId="175" fontId="13" fillId="16" borderId="44" xfId="3" applyNumberFormat="1" applyFont="1" applyFill="1" applyBorder="1" applyAlignment="1">
      <alignment horizontal="right" wrapText="1"/>
    </xf>
    <xf numFmtId="175" fontId="13" fillId="16" borderId="73" xfId="3" applyNumberFormat="1" applyFont="1" applyFill="1" applyBorder="1" applyAlignment="1">
      <alignment horizontal="right" wrapText="1"/>
    </xf>
    <xf numFmtId="175" fontId="31" fillId="16" borderId="46" xfId="3" applyNumberFormat="1" applyFont="1" applyFill="1" applyBorder="1" applyAlignment="1">
      <alignment horizontal="right" wrapText="1"/>
    </xf>
    <xf numFmtId="175" fontId="0" fillId="16" borderId="45" xfId="0" applyNumberFormat="1" applyFill="1" applyBorder="1" applyAlignment="1">
      <alignment horizontal="right" wrapText="1"/>
    </xf>
    <xf numFmtId="175" fontId="47" fillId="16" borderId="45" xfId="0" applyNumberFormat="1" applyFont="1" applyFill="1" applyBorder="1" applyAlignment="1">
      <alignment horizontal="right" vertical="center" wrapText="1"/>
    </xf>
    <xf numFmtId="175" fontId="13" fillId="16" borderId="0" xfId="3" applyNumberFormat="1" applyFont="1" applyFill="1" applyBorder="1" applyAlignment="1">
      <alignment horizontal="right" wrapText="1"/>
    </xf>
    <xf numFmtId="175" fontId="17" fillId="16" borderId="0" xfId="3" applyNumberFormat="1" applyFont="1" applyFill="1" applyBorder="1" applyAlignment="1">
      <alignment horizontal="right" wrapText="1"/>
    </xf>
    <xf numFmtId="0" fontId="46" fillId="8" borderId="0" xfId="0" applyFont="1" applyFill="1" applyAlignment="1">
      <alignment horizontal="right" wrapText="1"/>
    </xf>
    <xf numFmtId="174" fontId="0" fillId="0" borderId="0" xfId="0" applyNumberFormat="1"/>
    <xf numFmtId="172" fontId="32" fillId="17" borderId="0" xfId="3" applyNumberFormat="1" applyFont="1" applyFill="1" applyAlignment="1">
      <alignment horizontal="right" vertical="center" wrapText="1"/>
    </xf>
    <xf numFmtId="172" fontId="32" fillId="3" borderId="0" xfId="3" applyNumberFormat="1" applyFont="1" applyFill="1" applyAlignment="1">
      <alignment horizontal="right" vertical="center" wrapText="1"/>
    </xf>
    <xf numFmtId="0" fontId="32" fillId="2" borderId="0" xfId="3" applyFont="1" applyFill="1"/>
    <xf numFmtId="172" fontId="69" fillId="0" borderId="0" xfId="0" applyNumberFormat="1" applyFont="1" applyAlignment="1">
      <alignment horizontal="right" vertical="center" wrapText="1"/>
    </xf>
    <xf numFmtId="0" fontId="69" fillId="2" borderId="0" xfId="0" applyFont="1" applyFill="1"/>
    <xf numFmtId="172" fontId="31" fillId="3" borderId="11" xfId="3" applyNumberFormat="1" applyFont="1" applyFill="1" applyBorder="1" applyAlignment="1">
      <alignment horizontal="right" vertical="center" wrapText="1"/>
    </xf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3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Border="1" applyAlignment="1">
      <alignment horizontal="right" vertical="center" wrapText="1"/>
    </xf>
    <xf numFmtId="176" fontId="31" fillId="0" borderId="11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41" fontId="33" fillId="0" borderId="0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3" borderId="5" xfId="3" applyNumberFormat="1" applyFont="1" applyFill="1" applyBorder="1" applyAlignment="1">
      <alignment horizontal="right" vertical="center" wrapText="1"/>
    </xf>
    <xf numFmtId="172" fontId="31" fillId="2" borderId="5" xfId="3" applyNumberFormat="1" applyFont="1" applyFill="1" applyBorder="1" applyAlignment="1">
      <alignment horizontal="right" vertical="center" wrapText="1"/>
    </xf>
    <xf numFmtId="172" fontId="22" fillId="3" borderId="0" xfId="3" applyNumberFormat="1" applyFont="1" applyFill="1" applyAlignment="1">
      <alignment horizontal="right" vertical="center" wrapText="1"/>
    </xf>
    <xf numFmtId="172" fontId="31" fillId="0" borderId="74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3" borderId="13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172" fontId="26" fillId="3" borderId="13" xfId="3" applyNumberFormat="1" applyFont="1" applyFill="1" applyBorder="1" applyAlignment="1">
      <alignment horizontal="right" vertical="center" wrapText="1"/>
    </xf>
    <xf numFmtId="14" fontId="81" fillId="11" borderId="59" xfId="0" applyNumberFormat="1" applyFont="1" applyFill="1" applyBorder="1" applyAlignment="1">
      <alignment horizontal="left" vertical="center" wrapText="1"/>
    </xf>
    <xf numFmtId="176" fontId="59" fillId="15" borderId="46" xfId="0" applyNumberFormat="1" applyFont="1" applyFill="1" applyBorder="1" applyAlignment="1">
      <alignment horizontal="right" vertical="center" wrapText="1"/>
    </xf>
    <xf numFmtId="170" fontId="83" fillId="14" borderId="68" xfId="0" applyNumberFormat="1" applyFont="1" applyFill="1" applyBorder="1" applyAlignment="1">
      <alignment horizontal="right" vertical="center" wrapText="1"/>
    </xf>
    <xf numFmtId="49" fontId="81" fillId="0" borderId="70" xfId="0" applyNumberFormat="1" applyFont="1" applyFill="1" applyBorder="1" applyAlignment="1">
      <alignment horizontal="left" vertical="center" wrapText="1"/>
    </xf>
    <xf numFmtId="0" fontId="84" fillId="0" borderId="0" xfId="0" applyFont="1"/>
    <xf numFmtId="170" fontId="81" fillId="0" borderId="46" xfId="0" applyNumberFormat="1" applyFont="1" applyFill="1" applyBorder="1" applyAlignment="1">
      <alignment horizontal="right" vertical="center" wrapText="1"/>
    </xf>
    <xf numFmtId="164" fontId="32" fillId="3" borderId="0" xfId="11" applyNumberFormat="1" applyFont="1" applyFill="1"/>
    <xf numFmtId="164" fontId="19" fillId="3" borderId="0" xfId="11" applyNumberFormat="1" applyFont="1" applyFill="1"/>
    <xf numFmtId="164" fontId="32" fillId="13" borderId="0" xfId="11" applyNumberFormat="1" applyFont="1" applyFill="1"/>
    <xf numFmtId="164" fontId="19" fillId="13" borderId="0" xfId="11" applyNumberFormat="1" applyFont="1" applyFill="1"/>
    <xf numFmtId="164" fontId="13" fillId="11" borderId="0" xfId="11" applyNumberFormat="1" applyFont="1" applyFill="1" applyAlignment="1">
      <alignment horizontal="right" vertical="center" wrapText="1"/>
    </xf>
    <xf numFmtId="0" fontId="32" fillId="3" borderId="0" xfId="11" applyFont="1" applyFill="1" applyAlignment="1">
      <alignment wrapText="1"/>
    </xf>
    <xf numFmtId="164" fontId="32" fillId="13" borderId="4" xfId="11" applyNumberFormat="1" applyFont="1" applyFill="1" applyBorder="1" applyAlignment="1">
      <alignment horizontal="right" vertical="center" wrapText="1"/>
    </xf>
    <xf numFmtId="164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3" fontId="39" fillId="2" borderId="0" xfId="6" applyNumberFormat="1" applyFont="1" applyFill="1" applyBorder="1" applyAlignment="1">
      <alignment horizontal="right" vertical="center" wrapText="1"/>
    </xf>
    <xf numFmtId="3" fontId="40" fillId="2" borderId="0" xfId="6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right" vertical="center" wrapText="1"/>
    </xf>
    <xf numFmtId="3" fontId="10" fillId="11" borderId="0" xfId="6" applyNumberFormat="1" applyFont="1" applyFill="1" applyBorder="1" applyAlignment="1">
      <alignment horizontal="right" vertical="center" wrapText="1"/>
    </xf>
    <xf numFmtId="3" fontId="40" fillId="2" borderId="0" xfId="6" applyNumberFormat="1" applyFont="1" applyFill="1" applyBorder="1" applyAlignment="1">
      <alignment horizontal="right" vertical="center"/>
    </xf>
    <xf numFmtId="3" fontId="86" fillId="0" borderId="0" xfId="6" applyNumberFormat="1" applyFont="1" applyFill="1" applyBorder="1" applyAlignment="1">
      <alignment horizontal="right" vertical="center"/>
    </xf>
    <xf numFmtId="3" fontId="86" fillId="0" borderId="0" xfId="6" applyNumberFormat="1" applyFont="1" applyFill="1" applyBorder="1" applyAlignment="1">
      <alignment horizontal="right" vertical="center" wrapText="1"/>
    </xf>
    <xf numFmtId="3" fontId="86" fillId="11" borderId="0" xfId="6" applyNumberFormat="1" applyFont="1" applyFill="1" applyBorder="1" applyAlignment="1">
      <alignment horizontal="right" vertical="center" wrapText="1"/>
    </xf>
    <xf numFmtId="3" fontId="87" fillId="0" borderId="5" xfId="6" applyNumberFormat="1" applyFont="1" applyFill="1" applyBorder="1" applyAlignment="1">
      <alignment horizontal="right" vertical="center" wrapText="1"/>
    </xf>
    <xf numFmtId="3" fontId="87" fillId="13" borderId="5" xfId="6" applyNumberFormat="1" applyFont="1" applyFill="1" applyBorder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13" fillId="0" borderId="0" xfId="3" applyNumberFormat="1" applyFont="1" applyFill="1" applyBorder="1"/>
    <xf numFmtId="3" fontId="13" fillId="11" borderId="0" xfId="3" applyNumberFormat="1" applyFont="1" applyFill="1" applyBorder="1"/>
    <xf numFmtId="3" fontId="31" fillId="2" borderId="4" xfId="3" applyNumberFormat="1" applyFont="1" applyFill="1" applyBorder="1"/>
    <xf numFmtId="3" fontId="17" fillId="0" borderId="4" xfId="3" applyNumberFormat="1" applyFont="1" applyFill="1" applyBorder="1"/>
    <xf numFmtId="3" fontId="17" fillId="11" borderId="4" xfId="3" applyNumberFormat="1" applyFont="1" applyFill="1" applyBorder="1"/>
    <xf numFmtId="0" fontId="46" fillId="0" borderId="0" xfId="1" applyFont="1" applyFill="1" applyAlignment="1">
      <alignment vertical="center" wrapText="1"/>
    </xf>
    <xf numFmtId="0" fontId="46" fillId="0" borderId="0" xfId="1" applyFont="1" applyFill="1" applyBorder="1" applyAlignment="1">
      <alignment horizontal="right" vertical="center" wrapText="1"/>
    </xf>
    <xf numFmtId="0" fontId="46" fillId="0" borderId="0" xfId="1" applyFont="1" applyFill="1" applyAlignment="1">
      <alignment horizontal="right" vertical="center" wrapText="1"/>
    </xf>
    <xf numFmtId="0" fontId="46" fillId="0" borderId="3" xfId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90" fillId="11" borderId="46" xfId="0" applyFont="1" applyFill="1" applyBorder="1" applyAlignment="1">
      <alignment horizontal="left" vertical="center" wrapText="1"/>
    </xf>
    <xf numFmtId="176" fontId="90" fillId="19" borderId="46" xfId="0" applyNumberFormat="1" applyFont="1" applyFill="1" applyBorder="1" applyAlignment="1">
      <alignment horizontal="right" vertical="center" wrapText="1"/>
    </xf>
    <xf numFmtId="176" fontId="59" fillId="20" borderId="46" xfId="0" applyNumberFormat="1" applyFont="1" applyFill="1" applyBorder="1" applyAlignment="1">
      <alignment horizontal="right" vertical="center" wrapText="1"/>
    </xf>
    <xf numFmtId="176" fontId="92" fillId="19" borderId="47" xfId="14" applyNumberFormat="1" applyFont="1" applyFill="1" applyBorder="1" applyAlignment="1">
      <alignment horizontal="right" vertical="center" wrapText="1"/>
    </xf>
    <xf numFmtId="176" fontId="60" fillId="15" borderId="47" xfId="14" applyNumberFormat="1" applyFont="1" applyFill="1" applyBorder="1" applyAlignment="1">
      <alignment horizontal="right" vertical="center" wrapText="1"/>
    </xf>
    <xf numFmtId="176" fontId="60" fillId="11" borderId="47" xfId="14" applyNumberFormat="1" applyFont="1" applyFill="1" applyBorder="1" applyAlignment="1">
      <alignment horizontal="right" vertical="center" wrapText="1"/>
    </xf>
    <xf numFmtId="0" fontId="92" fillId="11" borderId="47" xfId="0" applyFont="1" applyFill="1" applyBorder="1" applyAlignment="1">
      <alignment horizontal="left" vertical="center" wrapText="1"/>
    </xf>
    <xf numFmtId="176" fontId="92" fillId="19" borderId="60" xfId="14" applyNumberFormat="1" applyFont="1" applyFill="1" applyBorder="1" applyAlignment="1">
      <alignment horizontal="right" vertical="center" wrapText="1"/>
    </xf>
    <xf numFmtId="176" fontId="60" fillId="15" borderId="60" xfId="14" applyNumberFormat="1" applyFont="1" applyFill="1" applyBorder="1" applyAlignment="1">
      <alignment horizontal="right" vertical="center" wrapText="1"/>
    </xf>
    <xf numFmtId="176" fontId="60" fillId="11" borderId="60" xfId="14" applyNumberFormat="1" applyFont="1" applyFill="1" applyBorder="1" applyAlignment="1">
      <alignment horizontal="right" vertical="center" wrapText="1"/>
    </xf>
    <xf numFmtId="176" fontId="92" fillId="19" borderId="46" xfId="0" applyNumberFormat="1" applyFont="1" applyFill="1" applyBorder="1" applyAlignment="1">
      <alignment horizontal="right" vertical="center" wrapText="1"/>
    </xf>
    <xf numFmtId="176" fontId="60" fillId="15" borderId="46" xfId="0" applyNumberFormat="1" applyFont="1" applyFill="1" applyBorder="1" applyAlignment="1">
      <alignment horizontal="right" vertical="center" wrapText="1"/>
    </xf>
    <xf numFmtId="176" fontId="60" fillId="11" borderId="46" xfId="0" applyNumberFormat="1" applyFont="1" applyFill="1" applyBorder="1" applyAlignment="1">
      <alignment horizontal="right" vertical="center" wrapText="1"/>
    </xf>
    <xf numFmtId="176" fontId="59" fillId="11" borderId="46" xfId="0" applyNumberFormat="1" applyFont="1" applyFill="1" applyBorder="1" applyAlignment="1">
      <alignment horizontal="right" vertical="center" wrapText="1"/>
    </xf>
    <xf numFmtId="176" fontId="92" fillId="22" borderId="45" xfId="0" applyNumberFormat="1" applyFont="1" applyFill="1" applyBorder="1" applyAlignment="1">
      <alignment horizontal="right" vertical="center" wrapText="1"/>
    </xf>
    <xf numFmtId="176" fontId="60" fillId="2" borderId="45" xfId="0" applyNumberFormat="1" applyFont="1" applyFill="1" applyBorder="1" applyAlignment="1">
      <alignment horizontal="right" vertical="center" wrapText="1"/>
    </xf>
    <xf numFmtId="0" fontId="92" fillId="0" borderId="47" xfId="0" applyFont="1" applyFill="1" applyBorder="1" applyAlignment="1">
      <alignment horizontal="left" vertical="center" wrapText="1"/>
    </xf>
    <xf numFmtId="176" fontId="92" fillId="22" borderId="47" xfId="0" applyNumberFormat="1" applyFont="1" applyFill="1" applyBorder="1" applyAlignment="1">
      <alignment horizontal="right" vertical="center" wrapText="1"/>
    </xf>
    <xf numFmtId="176" fontId="60" fillId="2" borderId="47" xfId="0" applyNumberFormat="1" applyFont="1" applyFill="1" applyBorder="1" applyAlignment="1">
      <alignment horizontal="right" vertical="center" wrapText="1"/>
    </xf>
    <xf numFmtId="176" fontId="92" fillId="22" borderId="46" xfId="0" applyNumberFormat="1" applyFont="1" applyFill="1" applyBorder="1" applyAlignment="1">
      <alignment horizontal="right" vertical="center" wrapText="1"/>
    </xf>
    <xf numFmtId="176" fontId="60" fillId="2" borderId="46" xfId="0" applyNumberFormat="1" applyFont="1" applyFill="1" applyBorder="1" applyAlignment="1">
      <alignment horizontal="right" vertical="center" wrapText="1"/>
    </xf>
    <xf numFmtId="4" fontId="65" fillId="11" borderId="65" xfId="0" applyNumberFormat="1" applyFont="1" applyFill="1" applyBorder="1" applyAlignment="1">
      <alignment horizontal="right" vertical="center" wrapText="1"/>
    </xf>
    <xf numFmtId="0" fontId="65" fillId="11" borderId="65" xfId="0" applyFont="1" applyFill="1" applyBorder="1" applyAlignment="1">
      <alignment horizontal="right" vertical="center" wrapText="1"/>
    </xf>
    <xf numFmtId="4" fontId="58" fillId="14" borderId="46" xfId="0" applyNumberFormat="1" applyFont="1" applyFill="1" applyBorder="1" applyAlignment="1">
      <alignment horizontal="right" vertical="center" wrapText="1"/>
    </xf>
    <xf numFmtId="0" fontId="58" fillId="14" borderId="46" xfId="0" applyFont="1" applyFill="1" applyBorder="1" applyAlignment="1">
      <alignment horizontal="right" vertical="center" wrapText="1"/>
    </xf>
    <xf numFmtId="4" fontId="65" fillId="11" borderId="46" xfId="0" applyNumberFormat="1" applyFont="1" applyFill="1" applyBorder="1" applyAlignment="1">
      <alignment horizontal="right" vertical="center" wrapText="1"/>
    </xf>
    <xf numFmtId="0" fontId="65" fillId="11" borderId="46" xfId="0" applyFont="1" applyFill="1" applyBorder="1" applyAlignment="1">
      <alignment horizontal="right" vertical="center" wrapText="1"/>
    </xf>
    <xf numFmtId="0" fontId="66" fillId="4" borderId="46" xfId="0" applyFont="1" applyFill="1" applyBorder="1" applyAlignment="1">
      <alignment horizontal="right" vertical="center" wrapText="1"/>
    </xf>
    <xf numFmtId="170" fontId="82" fillId="14" borderId="69" xfId="0" applyNumberFormat="1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vertical="center" wrapText="1"/>
    </xf>
    <xf numFmtId="4" fontId="90" fillId="11" borderId="46" xfId="0" applyNumberFormat="1" applyFont="1" applyFill="1" applyBorder="1" applyAlignment="1">
      <alignment horizontal="left" vertical="center" wrapText="1"/>
    </xf>
    <xf numFmtId="49" fontId="90" fillId="11" borderId="46" xfId="0" applyNumberFormat="1" applyFont="1" applyFill="1" applyBorder="1" applyAlignment="1">
      <alignment horizontal="left" vertical="center" wrapText="1"/>
    </xf>
    <xf numFmtId="170" fontId="85" fillId="11" borderId="62" xfId="0" applyNumberFormat="1" applyFont="1" applyFill="1" applyBorder="1" applyAlignment="1">
      <alignment horizontal="left" vertical="center" wrapText="1"/>
    </xf>
    <xf numFmtId="176" fontId="59" fillId="15" borderId="62" xfId="0" applyNumberFormat="1" applyFont="1" applyFill="1" applyBorder="1" applyAlignment="1">
      <alignment horizontal="right" vertical="center" wrapText="1"/>
    </xf>
    <xf numFmtId="0" fontId="90" fillId="19" borderId="59" xfId="0" applyFont="1" applyFill="1" applyBorder="1" applyAlignment="1">
      <alignment horizontal="left" vertical="center" wrapText="1"/>
    </xf>
    <xf numFmtId="176" fontId="90" fillId="19" borderId="59" xfId="0" applyNumberFormat="1" applyFont="1" applyFill="1" applyBorder="1" applyAlignment="1">
      <alignment horizontal="right" vertical="center" wrapText="1"/>
    </xf>
    <xf numFmtId="176" fontId="59" fillId="15" borderId="59" xfId="0" applyNumberFormat="1" applyFont="1" applyFill="1" applyBorder="1" applyAlignment="1">
      <alignment horizontal="right" vertical="center" wrapText="1"/>
    </xf>
    <xf numFmtId="176" fontId="59" fillId="11" borderId="59" xfId="0" applyNumberFormat="1" applyFont="1" applyFill="1" applyBorder="1" applyAlignment="1">
      <alignment horizontal="right" vertical="center" wrapText="1"/>
    </xf>
    <xf numFmtId="169" fontId="91" fillId="21" borderId="76" xfId="0" applyNumberFormat="1" applyFont="1" applyFill="1" applyBorder="1" applyAlignment="1">
      <alignment horizontal="right" vertical="center" wrapText="1"/>
    </xf>
    <xf numFmtId="0" fontId="90" fillId="0" borderId="65" xfId="0" applyFont="1" applyFill="1" applyBorder="1" applyAlignment="1">
      <alignment horizontal="left" vertical="center" wrapText="1"/>
    </xf>
    <xf numFmtId="176" fontId="90" fillId="22" borderId="65" xfId="0" applyNumberFormat="1" applyFont="1" applyFill="1" applyBorder="1" applyAlignment="1">
      <alignment horizontal="right" vertical="center" wrapText="1"/>
    </xf>
    <xf numFmtId="176" fontId="59" fillId="2" borderId="65" xfId="0" applyNumberFormat="1" applyFont="1" applyFill="1" applyBorder="1" applyAlignment="1">
      <alignment horizontal="right" vertical="center" wrapText="1"/>
    </xf>
    <xf numFmtId="0" fontId="93" fillId="0" borderId="24" xfId="2" applyFont="1" applyFill="1" applyBorder="1" applyAlignment="1">
      <alignment horizontal="left" wrapText="1"/>
    </xf>
    <xf numFmtId="173" fontId="93" fillId="0" borderId="24" xfId="14" applyNumberFormat="1" applyFont="1" applyFill="1" applyBorder="1"/>
    <xf numFmtId="173" fontId="94" fillId="0" borderId="24" xfId="14" applyNumberFormat="1" applyFont="1" applyBorder="1"/>
    <xf numFmtId="173" fontId="94" fillId="0" borderId="24" xfId="2" applyNumberFormat="1" applyFont="1" applyBorder="1"/>
    <xf numFmtId="169" fontId="60" fillId="21" borderId="77" xfId="0" applyNumberFormat="1" applyFont="1" applyFill="1" applyBorder="1" applyAlignment="1">
      <alignment horizontal="right" vertical="center" wrapText="1"/>
    </xf>
    <xf numFmtId="169" fontId="91" fillId="21" borderId="78" xfId="0" applyNumberFormat="1" applyFont="1" applyFill="1" applyBorder="1" applyAlignment="1">
      <alignment horizontal="right" vertical="center" wrapText="1"/>
    </xf>
    <xf numFmtId="170" fontId="91" fillId="21" borderId="78" xfId="0" applyNumberFormat="1" applyFont="1" applyFill="1" applyBorder="1" applyAlignment="1">
      <alignment horizontal="right" vertical="center" wrapText="1"/>
    </xf>
    <xf numFmtId="169" fontId="91" fillId="21" borderId="80" xfId="0" applyNumberFormat="1" applyFont="1" applyFill="1" applyBorder="1" applyAlignment="1">
      <alignment horizontal="right" vertical="center" wrapText="1"/>
    </xf>
    <xf numFmtId="169" fontId="91" fillId="21" borderId="79" xfId="0" applyNumberFormat="1" applyFont="1" applyFill="1" applyBorder="1" applyAlignment="1">
      <alignment horizontal="right" vertical="center" wrapText="1"/>
    </xf>
    <xf numFmtId="49" fontId="90" fillId="19" borderId="59" xfId="0" applyNumberFormat="1" applyFont="1" applyFill="1" applyBorder="1" applyAlignment="1">
      <alignment horizontal="left" vertical="center" wrapText="1"/>
    </xf>
    <xf numFmtId="4" fontId="65" fillId="11" borderId="59" xfId="0" applyNumberFormat="1" applyFont="1" applyFill="1" applyBorder="1" applyAlignment="1">
      <alignment horizontal="right" vertical="center" wrapText="1"/>
    </xf>
    <xf numFmtId="0" fontId="65" fillId="11" borderId="59" xfId="0" applyFont="1" applyFill="1" applyBorder="1" applyAlignment="1">
      <alignment horizontal="right" vertical="center" wrapText="1"/>
    </xf>
    <xf numFmtId="0" fontId="58" fillId="14" borderId="59" xfId="0" applyFont="1" applyFill="1" applyBorder="1" applyAlignment="1">
      <alignment horizontal="right" vertical="center" wrapText="1"/>
    </xf>
    <xf numFmtId="4" fontId="65" fillId="4" borderId="65" xfId="0" applyNumberFormat="1" applyFont="1" applyFill="1" applyBorder="1" applyAlignment="1">
      <alignment horizontal="right" vertical="center" wrapText="1"/>
    </xf>
    <xf numFmtId="0" fontId="65" fillId="4" borderId="65" xfId="0" applyFont="1" applyFill="1" applyBorder="1" applyAlignment="1">
      <alignment horizontal="right" vertical="center" wrapText="1"/>
    </xf>
    <xf numFmtId="4" fontId="58" fillId="14" borderId="65" xfId="0" applyNumberFormat="1" applyFont="1" applyFill="1" applyBorder="1" applyAlignment="1">
      <alignment horizontal="right" vertical="center" wrapText="1"/>
    </xf>
    <xf numFmtId="0" fontId="60" fillId="0" borderId="24" xfId="0" applyFont="1" applyBorder="1" applyAlignment="1">
      <alignment horizontal="right" vertical="center"/>
    </xf>
    <xf numFmtId="0" fontId="66" fillId="14" borderId="24" xfId="0" applyFont="1" applyFill="1" applyBorder="1" applyAlignment="1">
      <alignment horizontal="right" vertical="center" wrapText="1"/>
    </xf>
    <xf numFmtId="0" fontId="0" fillId="0" borderId="0" xfId="0" applyBorder="1"/>
    <xf numFmtId="170" fontId="43" fillId="0" borderId="20" xfId="0" applyNumberFormat="1" applyFont="1" applyBorder="1" applyAlignment="1">
      <alignment horizontal="left" vertical="center"/>
    </xf>
    <xf numFmtId="49" fontId="81" fillId="15" borderId="81" xfId="0" applyNumberFormat="1" applyFont="1" applyFill="1" applyBorder="1" applyAlignment="1">
      <alignment horizontal="left" vertical="center" wrapText="1"/>
    </xf>
    <xf numFmtId="0" fontId="46" fillId="12" borderId="0" xfId="1" applyFont="1" applyFill="1" applyAlignment="1">
      <alignment horizontal="righ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0" borderId="59" xfId="0" applyNumberFormat="1" applyFont="1" applyFill="1" applyBorder="1" applyAlignment="1">
      <alignment vertical="center" wrapText="1"/>
    </xf>
    <xf numFmtId="170" fontId="82" fillId="0" borderId="63" xfId="0" applyNumberFormat="1" applyFont="1" applyFill="1" applyBorder="1" applyAlignment="1">
      <alignment vertical="center" wrapText="1"/>
    </xf>
    <xf numFmtId="170" fontId="82" fillId="0" borderId="65" xfId="0" applyNumberFormat="1" applyFont="1" applyFill="1" applyBorder="1" applyAlignment="1">
      <alignment vertical="center" wrapText="1"/>
    </xf>
    <xf numFmtId="170" fontId="80" fillId="14" borderId="64" xfId="0" applyNumberFormat="1" applyFont="1" applyFill="1" applyBorder="1" applyAlignment="1">
      <alignment vertical="center" wrapText="1"/>
    </xf>
    <xf numFmtId="170" fontId="80" fillId="14" borderId="67" xfId="0" applyNumberFormat="1" applyFont="1" applyFill="1" applyBorder="1" applyAlignment="1">
      <alignment vertical="center" wrapText="1"/>
    </xf>
    <xf numFmtId="170" fontId="82" fillId="11" borderId="59" xfId="0" applyNumberFormat="1" applyFont="1" applyFill="1" applyBorder="1" applyAlignment="1">
      <alignment vertical="center" wrapText="1"/>
    </xf>
    <xf numFmtId="170" fontId="82" fillId="11" borderId="63" xfId="0" applyNumberFormat="1" applyFont="1" applyFill="1" applyBorder="1" applyAlignment="1">
      <alignment vertical="center" wrapText="1"/>
    </xf>
    <xf numFmtId="167" fontId="32" fillId="16" borderId="0" xfId="14" applyNumberFormat="1" applyFont="1" applyFill="1" applyBorder="1" applyAlignment="1">
      <alignment horizontal="right" vertical="center" wrapText="1"/>
    </xf>
    <xf numFmtId="175" fontId="32" fillId="0" borderId="0" xfId="3" applyNumberFormat="1" applyFont="1" applyFill="1" applyBorder="1" applyAlignment="1">
      <alignment horizontal="right" wrapText="1"/>
    </xf>
    <xf numFmtId="175" fontId="32" fillId="0" borderId="45" xfId="3" applyNumberFormat="1" applyFont="1" applyFill="1" applyBorder="1" applyAlignment="1">
      <alignment horizontal="right" wrapText="1"/>
    </xf>
    <xf numFmtId="175" fontId="13" fillId="0" borderId="45" xfId="3" applyNumberFormat="1" applyFont="1" applyFill="1" applyBorder="1" applyAlignment="1">
      <alignment horizontal="right" wrapText="1"/>
    </xf>
    <xf numFmtId="175" fontId="32" fillId="0" borderId="65" xfId="3" applyNumberFormat="1" applyFont="1" applyFill="1" applyBorder="1" applyAlignment="1">
      <alignment horizontal="right" wrapText="1"/>
    </xf>
    <xf numFmtId="175" fontId="31" fillId="0" borderId="0" xfId="3" applyNumberFormat="1" applyFont="1" applyFill="1" applyBorder="1" applyAlignment="1">
      <alignment horizontal="right" wrapText="1"/>
    </xf>
    <xf numFmtId="175" fontId="32" fillId="0" borderId="72" xfId="3" applyNumberFormat="1" applyFont="1" applyFill="1" applyBorder="1" applyAlignment="1">
      <alignment horizontal="right" wrapText="1"/>
    </xf>
    <xf numFmtId="175" fontId="31" fillId="0" borderId="72" xfId="3" applyNumberFormat="1" applyFont="1" applyFill="1" applyBorder="1" applyAlignment="1">
      <alignment horizontal="right" wrapText="1"/>
    </xf>
    <xf numFmtId="175" fontId="32" fillId="0" borderId="44" xfId="3" applyNumberFormat="1" applyFont="1" applyFill="1" applyBorder="1" applyAlignment="1">
      <alignment horizontal="right" wrapText="1"/>
    </xf>
    <xf numFmtId="175" fontId="13" fillId="0" borderId="47" xfId="3" applyNumberFormat="1" applyFont="1" applyFill="1" applyBorder="1" applyAlignment="1">
      <alignment horizontal="right" wrapText="1"/>
    </xf>
    <xf numFmtId="175" fontId="17" fillId="0" borderId="46" xfId="3" applyNumberFormat="1" applyFont="1" applyFill="1" applyBorder="1" applyAlignment="1">
      <alignment horizontal="right" wrapText="1"/>
    </xf>
    <xf numFmtId="175" fontId="32" fillId="0" borderId="46" xfId="3" applyNumberFormat="1" applyFont="1" applyFill="1" applyBorder="1" applyAlignment="1">
      <alignment horizontal="right" wrapText="1"/>
    </xf>
    <xf numFmtId="175" fontId="32" fillId="0" borderId="47" xfId="3" applyNumberFormat="1" applyFont="1" applyFill="1" applyBorder="1" applyAlignment="1">
      <alignment horizontal="right" wrapText="1"/>
    </xf>
    <xf numFmtId="175" fontId="13" fillId="0" borderId="44" xfId="3" applyNumberFormat="1" applyFont="1" applyFill="1" applyBorder="1" applyAlignment="1">
      <alignment horizontal="right" wrapText="1"/>
    </xf>
    <xf numFmtId="175" fontId="13" fillId="0" borderId="73" xfId="3" applyNumberFormat="1" applyFont="1" applyFill="1" applyBorder="1" applyAlignment="1">
      <alignment horizontal="right" wrapText="1"/>
    </xf>
    <xf numFmtId="175" fontId="31" fillId="0" borderId="46" xfId="3" applyNumberFormat="1" applyFont="1" applyFill="1" applyBorder="1" applyAlignment="1">
      <alignment horizontal="right" wrapText="1"/>
    </xf>
    <xf numFmtId="175" fontId="0" fillId="0" borderId="45" xfId="0" applyNumberFormat="1" applyFill="1" applyBorder="1" applyAlignment="1">
      <alignment horizontal="right" wrapText="1"/>
    </xf>
    <xf numFmtId="175" fontId="47" fillId="0" borderId="45" xfId="0" applyNumberFormat="1" applyFont="1" applyFill="1" applyBorder="1" applyAlignment="1">
      <alignment horizontal="right" vertical="center" wrapText="1"/>
    </xf>
    <xf numFmtId="175" fontId="13" fillId="0" borderId="0" xfId="3" applyNumberFormat="1" applyFont="1" applyFill="1" applyBorder="1" applyAlignment="1">
      <alignment horizontal="right" wrapText="1"/>
    </xf>
    <xf numFmtId="175" fontId="17" fillId="0" borderId="0" xfId="3" applyNumberFormat="1" applyFont="1" applyFill="1" applyBorder="1" applyAlignment="1">
      <alignment horizontal="right" wrapText="1"/>
    </xf>
    <xf numFmtId="172" fontId="69" fillId="0" borderId="0" xfId="0" applyNumberFormat="1" applyFont="1" applyFill="1" applyAlignment="1">
      <alignment horizontal="right" vertical="center" wrapText="1"/>
    </xf>
    <xf numFmtId="172" fontId="22" fillId="0" borderId="0" xfId="3" applyNumberFormat="1" applyFont="1" applyFill="1" applyAlignment="1">
      <alignment horizontal="right" vertical="center" wrapText="1"/>
    </xf>
    <xf numFmtId="14" fontId="90" fillId="11" borderId="46" xfId="0" applyNumberFormat="1" applyFont="1" applyFill="1" applyBorder="1" applyAlignment="1">
      <alignment horizontal="left" vertical="center" wrapText="1"/>
    </xf>
    <xf numFmtId="14" fontId="90" fillId="19" borderId="59" xfId="0" applyNumberFormat="1" applyFont="1" applyFill="1" applyBorder="1" applyAlignment="1">
      <alignment horizontal="left" vertical="center" wrapText="1"/>
    </xf>
    <xf numFmtId="14" fontId="90" fillId="0" borderId="65" xfId="0" applyNumberFormat="1" applyFont="1" applyFill="1" applyBorder="1" applyAlignment="1">
      <alignment horizontal="left" vertical="center" wrapText="1"/>
    </xf>
    <xf numFmtId="0" fontId="32" fillId="13" borderId="0" xfId="11" applyFont="1" applyFill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58" fillId="14" borderId="65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center" vertical="center" wrapText="1"/>
    </xf>
    <xf numFmtId="0" fontId="88" fillId="18" borderId="0" xfId="4" applyFont="1" applyFill="1" applyBorder="1" applyAlignment="1">
      <alignment horizontal="center" vertical="center" wrapText="1"/>
    </xf>
    <xf numFmtId="0" fontId="89" fillId="18" borderId="0" xfId="4" applyFont="1" applyFill="1" applyBorder="1" applyAlignment="1">
      <alignment horizontal="center" vertical="center" wrapText="1"/>
    </xf>
    <xf numFmtId="0" fontId="89" fillId="18" borderId="65" xfId="4" applyFont="1" applyFill="1" applyBorder="1" applyAlignment="1">
      <alignment horizontal="center" vertical="center" wrapText="1"/>
    </xf>
    <xf numFmtId="0" fontId="89" fillId="18" borderId="75" xfId="4" applyFont="1" applyFill="1" applyBorder="1" applyAlignment="1">
      <alignment horizontal="center" vertical="center" wrapText="1"/>
    </xf>
    <xf numFmtId="0" fontId="58" fillId="14" borderId="0" xfId="4" applyFont="1" applyFill="1" applyBorder="1" applyAlignment="1">
      <alignment horizontal="right" vertical="center" wrapText="1"/>
    </xf>
    <xf numFmtId="0" fontId="58" fillId="14" borderId="65" xfId="4" applyFont="1" applyFill="1" applyBorder="1" applyAlignment="1">
      <alignment horizontal="right" vertical="center" wrapText="1"/>
    </xf>
    <xf numFmtId="4" fontId="89" fillId="18" borderId="0" xfId="4" applyNumberFormat="1" applyFont="1" applyFill="1" applyBorder="1" applyAlignment="1">
      <alignment horizontal="center" vertical="center" wrapText="1"/>
    </xf>
    <xf numFmtId="4" fontId="89" fillId="18" borderId="65" xfId="4" applyNumberFormat="1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5" fontId="32" fillId="0" borderId="46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Alignment="1">
      <alignment horizontal="right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S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F1" sqref="F1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5" width="15.54296875" style="55" customWidth="1"/>
    <col min="6" max="6" width="15.54296875" style="55" bestFit="1" customWidth="1"/>
    <col min="7" max="9" width="15.54296875" style="55" customWidth="1"/>
    <col min="10" max="10" width="16.453125" style="708" customWidth="1"/>
    <col min="11" max="11" width="0.81640625" style="55" customWidth="1"/>
    <col min="12" max="15" width="15.54296875" style="708" hidden="1" customWidth="1"/>
    <col min="16" max="16" width="1" style="55" customWidth="1"/>
    <col min="17" max="17" width="15.54296875" style="708" customWidth="1"/>
    <col min="18" max="19" width="16.54296875" style="708" bestFit="1" customWidth="1"/>
    <col min="20" max="21" width="13.1796875" style="40" customWidth="1"/>
    <col min="22" max="27" width="13.1796875" style="56" customWidth="1"/>
    <col min="28" max="28" width="48.54296875" style="56" hidden="1" customWidth="1" outlineLevel="1"/>
    <col min="29" max="29" width="2.453125" hidden="1" customWidth="1" outlineLevel="1"/>
    <col min="30" max="32" width="11.453125" style="40" hidden="1" customWidth="1" outlineLevel="1"/>
    <col min="33" max="37" width="11.453125" hidden="1" customWidth="1" outlineLevel="1"/>
    <col min="38" max="38" width="10.26953125" hidden="1" customWidth="1" outlineLevel="1"/>
    <col min="39" max="52" width="11.453125" hidden="1" customWidth="1" outlineLevel="1"/>
    <col min="53" max="53" width="8.81640625" hidden="1" customWidth="1" outlineLevel="1"/>
    <col min="54" max="58" width="11.453125" hidden="1" customWidth="1" outlineLevel="1"/>
    <col min="59" max="59" width="8.81640625" customWidth="1" collapsed="1"/>
    <col min="60" max="138" width="8.81640625" customWidth="1"/>
    <col min="139" max="16384" width="9.1796875" style="40"/>
  </cols>
  <sheetData>
    <row r="1" spans="1:138" x14ac:dyDescent="0.35">
      <c r="A1" s="326"/>
      <c r="B1" s="88" t="s">
        <v>218</v>
      </c>
      <c r="AB1" s="88" t="s">
        <v>218</v>
      </c>
      <c r="AC1" s="38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B1" s="40"/>
      <c r="BC1" s="40"/>
      <c r="BD1" s="40"/>
    </row>
    <row r="2" spans="1:138" ht="15" thickBot="1" x14ac:dyDescent="0.4">
      <c r="B2" s="39"/>
      <c r="AB2" s="39"/>
      <c r="AC2" s="41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B2" s="40"/>
      <c r="BC2" s="40"/>
      <c r="BD2" s="40"/>
    </row>
    <row r="3" spans="1:138" ht="15" thickBot="1" x14ac:dyDescent="0.4">
      <c r="B3" s="293"/>
      <c r="E3" s="293" t="s">
        <v>809</v>
      </c>
      <c r="F3" s="446">
        <v>2023</v>
      </c>
      <c r="G3" s="446" t="s">
        <v>811</v>
      </c>
      <c r="H3" s="446" t="s">
        <v>812</v>
      </c>
      <c r="I3" s="446" t="s">
        <v>813</v>
      </c>
      <c r="J3" s="446">
        <v>2022</v>
      </c>
      <c r="L3" s="293" t="s">
        <v>769</v>
      </c>
      <c r="M3" s="293" t="s">
        <v>768</v>
      </c>
      <c r="N3" s="293" t="s">
        <v>759</v>
      </c>
      <c r="O3" s="293" t="s">
        <v>749</v>
      </c>
      <c r="Q3" s="733">
        <v>2021</v>
      </c>
      <c r="R3" s="733">
        <v>2020</v>
      </c>
      <c r="S3" s="733">
        <v>2019</v>
      </c>
      <c r="T3" s="446">
        <v>2018</v>
      </c>
      <c r="U3" s="446">
        <v>2017</v>
      </c>
      <c r="V3" s="446">
        <v>2016</v>
      </c>
      <c r="W3" s="446">
        <v>2015</v>
      </c>
      <c r="X3" s="446">
        <v>2014</v>
      </c>
      <c r="AA3" s="1070" t="s">
        <v>219</v>
      </c>
      <c r="AB3" s="446"/>
      <c r="AC3" s="43"/>
      <c r="AD3" s="446" t="s">
        <v>40</v>
      </c>
      <c r="AE3" s="446" t="s">
        <v>34</v>
      </c>
      <c r="AF3" s="446" t="s">
        <v>36</v>
      </c>
      <c r="AG3" s="446" t="s">
        <v>38</v>
      </c>
      <c r="AH3" s="446" t="s">
        <v>39</v>
      </c>
      <c r="AI3" s="446" t="s">
        <v>35</v>
      </c>
      <c r="AJ3" s="446" t="s">
        <v>37</v>
      </c>
      <c r="AK3" s="446" t="s">
        <v>32</v>
      </c>
      <c r="AL3" s="446" t="s">
        <v>77</v>
      </c>
      <c r="AM3" s="446" t="s">
        <v>43</v>
      </c>
      <c r="AN3" s="446" t="s">
        <v>45</v>
      </c>
      <c r="AO3" s="446" t="s">
        <v>46</v>
      </c>
      <c r="AP3" s="446" t="s">
        <v>76</v>
      </c>
      <c r="AQ3" s="446" t="s">
        <v>84</v>
      </c>
      <c r="AR3" s="446" t="s">
        <v>95</v>
      </c>
      <c r="AS3" s="446" t="s">
        <v>102</v>
      </c>
      <c r="AT3" s="446" t="s">
        <v>106</v>
      </c>
      <c r="AU3" s="446" t="s">
        <v>114</v>
      </c>
      <c r="AV3" s="446" t="s">
        <v>125</v>
      </c>
      <c r="AW3" s="446" t="s">
        <v>130</v>
      </c>
      <c r="AX3" s="446" t="s">
        <v>131</v>
      </c>
      <c r="AY3" s="446" t="s">
        <v>132</v>
      </c>
      <c r="AZ3" s="446" t="s">
        <v>133</v>
      </c>
      <c r="BB3" s="446">
        <v>2013</v>
      </c>
      <c r="BC3" s="446">
        <v>2014</v>
      </c>
      <c r="BD3" s="446">
        <v>2015</v>
      </c>
      <c r="BE3" s="446">
        <v>2016</v>
      </c>
      <c r="BF3" s="446">
        <v>2017</v>
      </c>
    </row>
    <row r="4" spans="1:138" ht="15" thickBot="1" x14ac:dyDescent="0.4">
      <c r="B4" s="294"/>
      <c r="E4" s="294" t="s">
        <v>646</v>
      </c>
      <c r="F4" s="447" t="s">
        <v>646</v>
      </c>
      <c r="G4" s="447" t="s">
        <v>646</v>
      </c>
      <c r="H4" s="447" t="s">
        <v>646</v>
      </c>
      <c r="I4" s="447" t="s">
        <v>646</v>
      </c>
      <c r="J4" s="447" t="s">
        <v>646</v>
      </c>
      <c r="L4" s="294" t="s">
        <v>646</v>
      </c>
      <c r="M4" s="294" t="s">
        <v>646</v>
      </c>
      <c r="N4" s="294" t="s">
        <v>646</v>
      </c>
      <c r="O4" s="294" t="s">
        <v>646</v>
      </c>
      <c r="Q4" s="734" t="s">
        <v>646</v>
      </c>
      <c r="R4" s="734" t="s">
        <v>217</v>
      </c>
      <c r="S4" s="734" t="s">
        <v>217</v>
      </c>
      <c r="T4" s="447" t="s">
        <v>217</v>
      </c>
      <c r="U4" s="447" t="s">
        <v>217</v>
      </c>
      <c r="V4" s="447" t="s">
        <v>217</v>
      </c>
      <c r="W4" s="447" t="s">
        <v>217</v>
      </c>
      <c r="X4" s="447" t="s">
        <v>217</v>
      </c>
      <c r="AA4" s="1071"/>
      <c r="AB4" s="447"/>
      <c r="AC4" s="25"/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R4" s="447" t="s">
        <v>220</v>
      </c>
      <c r="AS4" s="447" t="s">
        <v>220</v>
      </c>
      <c r="AT4" s="447" t="s">
        <v>220</v>
      </c>
      <c r="AU4" s="447" t="s">
        <v>220</v>
      </c>
      <c r="AV4" s="447" t="s">
        <v>220</v>
      </c>
      <c r="AW4" s="447" t="s">
        <v>220</v>
      </c>
      <c r="AX4" s="447" t="s">
        <v>220</v>
      </c>
      <c r="AY4" s="447" t="s">
        <v>220</v>
      </c>
      <c r="AZ4" s="447" t="s">
        <v>220</v>
      </c>
      <c r="BB4" s="447" t="s">
        <v>220</v>
      </c>
      <c r="BC4" s="447" t="s">
        <v>220</v>
      </c>
      <c r="BD4" s="447" t="s">
        <v>220</v>
      </c>
      <c r="BE4" s="447" t="s">
        <v>220</v>
      </c>
      <c r="BF4" s="447" t="s">
        <v>220</v>
      </c>
    </row>
    <row r="5" spans="1:138" x14ac:dyDescent="0.35">
      <c r="I5" s="708"/>
      <c r="J5" s="709"/>
      <c r="L5" s="709"/>
      <c r="M5" s="709"/>
      <c r="N5" s="709"/>
      <c r="O5" s="709"/>
      <c r="Q5" s="709"/>
      <c r="R5" s="709"/>
      <c r="S5" s="709"/>
      <c r="AB5" s="42"/>
      <c r="AC5" s="43"/>
      <c r="AD5" s="1068"/>
      <c r="AE5" s="1068"/>
      <c r="AF5" s="1068"/>
      <c r="AG5" s="44"/>
      <c r="AH5" s="44"/>
      <c r="AI5" s="44"/>
      <c r="AJ5" s="1068"/>
      <c r="AK5" s="1068"/>
      <c r="AL5" s="1066"/>
      <c r="AM5" s="1066"/>
      <c r="AN5" s="1066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B5" s="400"/>
      <c r="BC5" s="400"/>
      <c r="BD5" s="400"/>
    </row>
    <row r="6" spans="1:138" x14ac:dyDescent="0.35">
      <c r="E6" s="708"/>
      <c r="F6" s="708"/>
      <c r="I6" s="708"/>
      <c r="J6" s="709"/>
      <c r="L6" s="709"/>
      <c r="M6" s="709"/>
      <c r="N6" s="709"/>
      <c r="O6" s="709"/>
      <c r="Q6" s="709"/>
      <c r="R6" s="709"/>
      <c r="S6" s="709"/>
      <c r="AB6" s="89" t="s">
        <v>601</v>
      </c>
      <c r="AC6" s="43"/>
      <c r="AD6" s="1072"/>
      <c r="AE6" s="1069"/>
      <c r="AF6" s="1069"/>
      <c r="AG6" s="45"/>
      <c r="AH6" s="45"/>
      <c r="AI6" s="45"/>
      <c r="AJ6" s="1069"/>
      <c r="AK6" s="1069"/>
      <c r="AL6" s="1067"/>
      <c r="AM6" s="1067"/>
      <c r="AN6" s="1067"/>
      <c r="AO6" s="257"/>
      <c r="AP6" s="257"/>
      <c r="AQ6" s="328"/>
      <c r="AR6" s="328"/>
      <c r="AS6" s="328"/>
      <c r="AT6" s="257"/>
      <c r="AU6" s="257"/>
      <c r="AV6" s="257"/>
      <c r="AW6" s="257"/>
      <c r="AX6" s="257"/>
      <c r="AY6" s="257"/>
      <c r="AZ6" s="257"/>
      <c r="BB6" s="401"/>
      <c r="BC6" s="402"/>
      <c r="BD6" s="402"/>
    </row>
    <row r="7" spans="1:138" s="96" customFormat="1" x14ac:dyDescent="0.35">
      <c r="B7" s="122" t="s">
        <v>221</v>
      </c>
      <c r="E7" s="877">
        <v>1180.7</v>
      </c>
      <c r="F7" s="1041">
        <v>5491.9</v>
      </c>
      <c r="G7" s="735">
        <v>4168.2</v>
      </c>
      <c r="H7" s="735">
        <v>2899.5000000000005</v>
      </c>
      <c r="I7" s="735">
        <v>1564</v>
      </c>
      <c r="J7" s="735">
        <v>5390.1</v>
      </c>
      <c r="L7" s="735">
        <v>1575.5000000000002</v>
      </c>
      <c r="M7" s="735">
        <v>1363.1</v>
      </c>
      <c r="N7" s="735">
        <v>1285.2</v>
      </c>
      <c r="O7" s="735">
        <v>1166.3</v>
      </c>
      <c r="Q7" s="735">
        <v>4266.5</v>
      </c>
      <c r="R7" s="735" t="s">
        <v>688</v>
      </c>
      <c r="S7" s="735">
        <v>4781.6000000000004</v>
      </c>
      <c r="T7" s="467">
        <v>5183000000</v>
      </c>
      <c r="U7" s="467">
        <v>4689098289.6595402</v>
      </c>
      <c r="V7" s="467">
        <v>4371958737.6000013</v>
      </c>
      <c r="W7" s="467">
        <v>4363468102.0179729</v>
      </c>
      <c r="X7" s="467">
        <v>4217073418.3299999</v>
      </c>
      <c r="Y7" s="759"/>
      <c r="Z7" s="533"/>
      <c r="AB7" s="124" t="s">
        <v>584</v>
      </c>
      <c r="AC7" s="93"/>
      <c r="AD7" s="123">
        <v>1022691</v>
      </c>
      <c r="AE7" s="123">
        <v>1129983</v>
      </c>
      <c r="AF7" s="123">
        <v>1198874</v>
      </c>
      <c r="AG7" s="123">
        <v>1202373</v>
      </c>
      <c r="AH7" s="123">
        <v>1004259</v>
      </c>
      <c r="AI7" s="123">
        <v>1049067</v>
      </c>
      <c r="AJ7" s="123">
        <v>1047122</v>
      </c>
      <c r="AK7" s="123">
        <v>1061723</v>
      </c>
      <c r="AL7" s="123">
        <v>880557</v>
      </c>
      <c r="AM7" s="123">
        <v>1015982</v>
      </c>
      <c r="AN7" s="123">
        <v>1187347</v>
      </c>
      <c r="AO7" s="123">
        <v>1246450</v>
      </c>
      <c r="AP7" s="123">
        <v>1014043</v>
      </c>
      <c r="AQ7" s="123">
        <v>1074810</v>
      </c>
      <c r="AR7" s="123">
        <v>1077038</v>
      </c>
      <c r="AS7" s="123">
        <v>1175983</v>
      </c>
      <c r="AT7" s="123">
        <v>1077580</v>
      </c>
      <c r="AU7" s="123">
        <v>1148622</v>
      </c>
      <c r="AV7" s="123">
        <v>1175981</v>
      </c>
      <c r="AW7" s="123">
        <v>1238625</v>
      </c>
      <c r="AX7" s="123">
        <v>1192507</v>
      </c>
      <c r="AY7" s="123">
        <v>1267516.43707</v>
      </c>
      <c r="AZ7" s="123">
        <v>1304940</v>
      </c>
      <c r="BA7"/>
      <c r="BB7" s="123">
        <v>4553921</v>
      </c>
      <c r="BC7" s="123">
        <v>4162171</v>
      </c>
      <c r="BD7" s="123">
        <v>4330336</v>
      </c>
      <c r="BE7" s="123">
        <v>4341874</v>
      </c>
      <c r="BF7" s="123">
        <v>4640808</v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</row>
    <row r="8" spans="1:138" s="96" customFormat="1" x14ac:dyDescent="0.35">
      <c r="B8" s="122"/>
      <c r="E8" s="878"/>
      <c r="F8" s="1042"/>
      <c r="G8" s="736"/>
      <c r="H8" s="736"/>
      <c r="I8" s="736"/>
      <c r="J8" s="736"/>
      <c r="L8" s="736"/>
      <c r="M8" s="736"/>
      <c r="N8" s="736"/>
      <c r="O8" s="736"/>
      <c r="Q8" s="736"/>
      <c r="R8" s="736"/>
      <c r="S8" s="736"/>
      <c r="T8" s="468"/>
      <c r="U8" s="468"/>
      <c r="V8" s="468"/>
      <c r="W8" s="468"/>
      <c r="X8" s="468"/>
      <c r="Y8" s="759"/>
      <c r="AB8" s="124" t="s">
        <v>585</v>
      </c>
      <c r="AC8" s="125"/>
      <c r="AD8" s="123">
        <v>23857</v>
      </c>
      <c r="AE8" s="123">
        <v>90192</v>
      </c>
      <c r="AF8" s="123">
        <v>26835</v>
      </c>
      <c r="AG8" s="123">
        <v>22885</v>
      </c>
      <c r="AH8" s="123">
        <v>12431</v>
      </c>
      <c r="AI8" s="123">
        <v>11224</v>
      </c>
      <c r="AJ8" s="123">
        <v>15962</v>
      </c>
      <c r="AK8" s="123">
        <v>15285</v>
      </c>
      <c r="AL8" s="123">
        <v>8164</v>
      </c>
      <c r="AM8" s="123">
        <v>9510</v>
      </c>
      <c r="AN8" s="123">
        <v>7838</v>
      </c>
      <c r="AO8" s="123">
        <v>7620</v>
      </c>
      <c r="AP8" s="123">
        <v>8757</v>
      </c>
      <c r="AQ8" s="123">
        <v>4848</v>
      </c>
      <c r="AR8" s="123">
        <v>8834</v>
      </c>
      <c r="AS8" s="123">
        <v>7646</v>
      </c>
      <c r="AT8" s="123">
        <v>9920</v>
      </c>
      <c r="AU8" s="123">
        <v>8112</v>
      </c>
      <c r="AV8" s="123">
        <v>11298</v>
      </c>
      <c r="AW8" s="123">
        <v>22515</v>
      </c>
      <c r="AX8" s="123">
        <v>12437</v>
      </c>
      <c r="AY8" s="123">
        <v>14245.850640000001</v>
      </c>
      <c r="AZ8" s="123">
        <v>13540</v>
      </c>
      <c r="BA8"/>
      <c r="BB8" s="123">
        <v>163769</v>
      </c>
      <c r="BC8" s="123">
        <v>54902</v>
      </c>
      <c r="BD8" s="123">
        <v>33132</v>
      </c>
      <c r="BE8" s="123">
        <v>30085</v>
      </c>
      <c r="BF8" s="123">
        <v>51845</v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</row>
    <row r="9" spans="1:138" s="96" customFormat="1" x14ac:dyDescent="0.35">
      <c r="B9" s="122" t="s">
        <v>222</v>
      </c>
      <c r="E9" s="878">
        <v>-165.4</v>
      </c>
      <c r="F9" s="1042">
        <v>-796.3</v>
      </c>
      <c r="G9" s="735">
        <v>-620.79999999999995</v>
      </c>
      <c r="H9" s="735">
        <v>-448.20000000000005</v>
      </c>
      <c r="I9" s="735">
        <v>-257.39999999999998</v>
      </c>
      <c r="J9" s="735">
        <v>-762.5</v>
      </c>
      <c r="L9" s="735">
        <v>-190.29999999999995</v>
      </c>
      <c r="M9" s="735">
        <v>-194.2</v>
      </c>
      <c r="N9" s="735">
        <v>-194.5</v>
      </c>
      <c r="O9" s="735">
        <v>-183.5</v>
      </c>
      <c r="Q9" s="802">
        <v>-550.20000000000005</v>
      </c>
      <c r="R9" s="735">
        <v>-492.7</v>
      </c>
      <c r="S9" s="735">
        <v>-583.79999999999995</v>
      </c>
      <c r="T9" s="469">
        <v>-615100000</v>
      </c>
      <c r="U9" s="469">
        <v>-544963057.73159695</v>
      </c>
      <c r="V9" s="469">
        <v>-514477115.32195503</v>
      </c>
      <c r="W9" s="469">
        <v>-550317776.70623696</v>
      </c>
      <c r="X9" s="469">
        <v>-545558631.45000005</v>
      </c>
      <c r="Y9" s="759"/>
      <c r="AB9" s="122" t="s">
        <v>586</v>
      </c>
      <c r="AC9" s="93"/>
      <c r="AD9" s="220">
        <v>4773</v>
      </c>
      <c r="AE9" s="220">
        <v>19734</v>
      </c>
      <c r="AF9" s="220">
        <v>835</v>
      </c>
      <c r="AG9" s="220">
        <v>54429</v>
      </c>
      <c r="AH9" s="220">
        <v>21788</v>
      </c>
      <c r="AI9" s="220">
        <v>1059</v>
      </c>
      <c r="AJ9" s="220">
        <v>5968</v>
      </c>
      <c r="AK9" s="220">
        <v>11214</v>
      </c>
      <c r="AL9" s="220">
        <v>9855</v>
      </c>
      <c r="AM9" s="220">
        <v>146105</v>
      </c>
      <c r="AN9" s="220">
        <v>11681</v>
      </c>
      <c r="AO9" s="220">
        <v>30631</v>
      </c>
      <c r="AP9" s="220">
        <v>11554</v>
      </c>
      <c r="AQ9" s="220">
        <v>8997</v>
      </c>
      <c r="AR9" s="220">
        <v>4893</v>
      </c>
      <c r="AS9" s="220">
        <v>13866</v>
      </c>
      <c r="AT9" s="220">
        <v>12701</v>
      </c>
      <c r="AU9" s="220">
        <v>10478</v>
      </c>
      <c r="AV9" s="220">
        <v>5607</v>
      </c>
      <c r="AW9" s="220">
        <v>17172</v>
      </c>
      <c r="AX9" s="220">
        <v>10932</v>
      </c>
      <c r="AY9" s="220">
        <v>12236.369620000005</v>
      </c>
      <c r="AZ9" s="220">
        <v>10904</v>
      </c>
      <c r="BA9"/>
      <c r="BB9" s="220">
        <v>79771</v>
      </c>
      <c r="BC9" s="220">
        <v>57262</v>
      </c>
      <c r="BD9" s="220">
        <v>190665</v>
      </c>
      <c r="BE9" s="220">
        <v>39310</v>
      </c>
      <c r="BF9" s="220">
        <v>45958</v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</row>
    <row r="10" spans="1:138" x14ac:dyDescent="0.35">
      <c r="B10" s="122" t="s">
        <v>223</v>
      </c>
      <c r="E10" s="879">
        <v>-102.7</v>
      </c>
      <c r="F10" s="1043">
        <v>-473.9</v>
      </c>
      <c r="G10" s="736">
        <v>-359.6</v>
      </c>
      <c r="H10" s="736">
        <v>-246.2</v>
      </c>
      <c r="I10" s="736">
        <v>-133.19999999999999</v>
      </c>
      <c r="J10" s="736">
        <v>-562.5</v>
      </c>
      <c r="L10" s="736">
        <v>-143.69999999999999</v>
      </c>
      <c r="M10" s="736">
        <v>-142</v>
      </c>
      <c r="N10" s="736">
        <v>-142.30000000000001</v>
      </c>
      <c r="O10" s="736">
        <v>-134.5</v>
      </c>
      <c r="Q10" s="803">
        <v>-530</v>
      </c>
      <c r="R10" s="736">
        <v>-517.29999999999995</v>
      </c>
      <c r="S10" s="736">
        <v>-572.6</v>
      </c>
      <c r="T10" s="468">
        <v>-732000000</v>
      </c>
      <c r="U10" s="468">
        <v>-717559465.94000006</v>
      </c>
      <c r="V10" s="468">
        <v>-668596000</v>
      </c>
      <c r="W10" s="468">
        <v>-675193982.78999996</v>
      </c>
      <c r="X10" s="468">
        <v>-680006171.72000003</v>
      </c>
      <c r="Y10" s="759"/>
      <c r="AB10" s="46"/>
      <c r="AC10" s="47"/>
      <c r="AD10" s="48"/>
      <c r="AE10" s="48"/>
      <c r="AF10" s="48"/>
      <c r="AG10" s="48"/>
      <c r="AH10" s="48"/>
      <c r="AI10" s="48"/>
      <c r="AJ10" s="48"/>
      <c r="AK10" s="48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B10" s="48"/>
      <c r="BC10" s="48"/>
      <c r="BD10" s="48"/>
      <c r="BE10" s="77"/>
      <c r="BF10" s="77"/>
    </row>
    <row r="11" spans="1:138" x14ac:dyDescent="0.35">
      <c r="B11" s="122" t="s">
        <v>224</v>
      </c>
      <c r="E11" s="879">
        <v>-61.9</v>
      </c>
      <c r="F11" s="1043">
        <v>-285.90000000000003</v>
      </c>
      <c r="G11" s="736">
        <v>-226.3</v>
      </c>
      <c r="H11" s="736">
        <v>-167.6</v>
      </c>
      <c r="I11" s="736">
        <v>-89.2</v>
      </c>
      <c r="J11" s="736">
        <v>-361.3</v>
      </c>
      <c r="L11" s="736">
        <v>-98.1</v>
      </c>
      <c r="M11" s="736">
        <v>-89.8</v>
      </c>
      <c r="N11" s="736">
        <v>-88</v>
      </c>
      <c r="O11" s="736">
        <v>-85.4</v>
      </c>
      <c r="Q11" s="803">
        <v>-350.7</v>
      </c>
      <c r="R11" s="736">
        <v>-340.5</v>
      </c>
      <c r="S11" s="736">
        <v>-363.3</v>
      </c>
      <c r="T11" s="468">
        <v>-463100000</v>
      </c>
      <c r="U11" s="468">
        <v>-450582430.01719397</v>
      </c>
      <c r="V11" s="468">
        <v>-431705929.61801702</v>
      </c>
      <c r="W11" s="468">
        <v>-328754199.89999998</v>
      </c>
      <c r="X11" s="468">
        <v>-264920750.28577599</v>
      </c>
      <c r="Y11" s="759"/>
      <c r="AB11" s="89" t="s">
        <v>587</v>
      </c>
      <c r="AC11" s="43"/>
      <c r="AD11" s="90">
        <v>1051321</v>
      </c>
      <c r="AE11" s="90">
        <v>1239909</v>
      </c>
      <c r="AF11" s="90">
        <v>1226544</v>
      </c>
      <c r="AG11" s="90">
        <v>1279687</v>
      </c>
      <c r="AH11" s="90">
        <v>1038478</v>
      </c>
      <c r="AI11" s="90">
        <v>1061350</v>
      </c>
      <c r="AJ11" s="90">
        <v>1069052</v>
      </c>
      <c r="AK11" s="90">
        <v>1088222</v>
      </c>
      <c r="AL11" s="90">
        <v>898576</v>
      </c>
      <c r="AM11" s="90">
        <f t="shared" ref="AM11:AR11" si="0">SUM(AM7:AM9)</f>
        <v>1171597</v>
      </c>
      <c r="AN11" s="90">
        <f t="shared" si="0"/>
        <v>1206866</v>
      </c>
      <c r="AO11" s="90">
        <f t="shared" si="0"/>
        <v>1284701</v>
      </c>
      <c r="AP11" s="90">
        <f t="shared" si="0"/>
        <v>1034354</v>
      </c>
      <c r="AQ11" s="90">
        <f t="shared" si="0"/>
        <v>1088655</v>
      </c>
      <c r="AR11" s="90">
        <f t="shared" si="0"/>
        <v>1090765</v>
      </c>
      <c r="AS11" s="90">
        <v>1197495</v>
      </c>
      <c r="AT11" s="90">
        <v>1100201</v>
      </c>
      <c r="AU11" s="90">
        <f>SUM(AU7:AU9)</f>
        <v>1167212</v>
      </c>
      <c r="AV11" s="90">
        <f>SUM(AV7:AV9)</f>
        <v>1192886</v>
      </c>
      <c r="AW11" s="90">
        <v>1278312</v>
      </c>
      <c r="AX11" s="90">
        <f>SUM(AX7:AX9)</f>
        <v>1215876</v>
      </c>
      <c r="AY11" s="90">
        <v>1293998.6573300001</v>
      </c>
      <c r="AZ11" s="90">
        <v>1329384</v>
      </c>
      <c r="BA11" s="391"/>
      <c r="BB11" s="90">
        <v>4797461</v>
      </c>
      <c r="BC11" s="90">
        <v>4274335</v>
      </c>
      <c r="BD11" s="90">
        <f>SUM(BD7:BD9)</f>
        <v>4554133</v>
      </c>
      <c r="BE11" s="90">
        <f>SUM(BE7:BE9)</f>
        <v>4411269</v>
      </c>
      <c r="BF11" s="90">
        <v>4738611</v>
      </c>
    </row>
    <row r="12" spans="1:138" x14ac:dyDescent="0.35">
      <c r="B12" s="122" t="s">
        <v>225</v>
      </c>
      <c r="E12" s="879">
        <v>-100.4</v>
      </c>
      <c r="F12" s="1043">
        <v>-477</v>
      </c>
      <c r="G12" s="736">
        <v>-349</v>
      </c>
      <c r="H12" s="736">
        <v>-238.50000000000003</v>
      </c>
      <c r="I12" s="736">
        <v>-124</v>
      </c>
      <c r="J12" s="736">
        <v>-537.9</v>
      </c>
      <c r="L12" s="736">
        <v>-144.1</v>
      </c>
      <c r="M12" s="736">
        <v>-149</v>
      </c>
      <c r="N12" s="736">
        <v>-136.69999999999999</v>
      </c>
      <c r="O12" s="736">
        <v>-108.1</v>
      </c>
      <c r="Q12" s="803">
        <v>-413.9</v>
      </c>
      <c r="R12" s="736">
        <v>-365.8</v>
      </c>
      <c r="S12" s="736">
        <v>-408.6</v>
      </c>
      <c r="T12" s="468">
        <v>-529600000</v>
      </c>
      <c r="U12" s="468">
        <f>-901157406.887372-U11</f>
        <v>-450574976.87017804</v>
      </c>
      <c r="V12" s="468">
        <f>-908354884.738005-V11+3892332</f>
        <v>-472756623.11998802</v>
      </c>
      <c r="W12" s="468">
        <f>-825966424.254704-W11</f>
        <v>-497212224.35470402</v>
      </c>
      <c r="X12" s="468">
        <f>-635771864.603698-X11</f>
        <v>-370851114.317922</v>
      </c>
      <c r="Y12" s="759"/>
      <c r="AB12" s="46"/>
      <c r="AC12" s="47"/>
      <c r="AD12" s="48"/>
      <c r="AE12" s="48"/>
      <c r="AF12" s="48"/>
      <c r="AG12" s="48"/>
      <c r="AH12" s="48"/>
      <c r="AI12" s="48"/>
      <c r="AJ12" s="48"/>
      <c r="AK12" s="48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B12" s="48"/>
      <c r="BC12" s="48"/>
      <c r="BD12" s="48"/>
      <c r="BE12" s="123"/>
      <c r="BF12" s="123"/>
    </row>
    <row r="13" spans="1:138" s="96" customFormat="1" x14ac:dyDescent="0.35">
      <c r="B13" s="122" t="s">
        <v>226</v>
      </c>
      <c r="E13" s="878">
        <v>-521.30000000000007</v>
      </c>
      <c r="F13" s="1042">
        <v>-1958.4000000000003</v>
      </c>
      <c r="G13" s="736">
        <v>-1438.7</v>
      </c>
      <c r="H13" s="736">
        <v>-975.49999999999989</v>
      </c>
      <c r="I13" s="736">
        <v>-491.8</v>
      </c>
      <c r="J13" s="736">
        <v>-1738.4</v>
      </c>
      <c r="L13" s="736">
        <v>-482.00000000000011</v>
      </c>
      <c r="M13" s="736">
        <v>-423.6</v>
      </c>
      <c r="N13" s="736">
        <v>-416.7</v>
      </c>
      <c r="O13" s="736">
        <v>-416.1</v>
      </c>
      <c r="Q13" s="736">
        <v>-1622</v>
      </c>
      <c r="R13" s="736">
        <v>-1638.1</v>
      </c>
      <c r="S13" s="736">
        <v>-1737.3</v>
      </c>
      <c r="T13" s="468">
        <v>-1651400000</v>
      </c>
      <c r="U13" s="468">
        <v>-1510297073.2766924</v>
      </c>
      <c r="V13" s="468">
        <v>-1442300939.8106301</v>
      </c>
      <c r="W13" s="468">
        <v>-1484763763.2702301</v>
      </c>
      <c r="X13" s="468">
        <v>-1698873451.6184001</v>
      </c>
      <c r="Y13" s="759"/>
      <c r="AB13" s="126" t="s">
        <v>588</v>
      </c>
      <c r="AC13" s="93"/>
      <c r="AD13" s="127">
        <v>90285</v>
      </c>
      <c r="AE13" s="127">
        <v>95674</v>
      </c>
      <c r="AF13" s="127">
        <v>94341</v>
      </c>
      <c r="AG13" s="127">
        <v>108545</v>
      </c>
      <c r="AH13" s="127">
        <v>90820</v>
      </c>
      <c r="AI13" s="127">
        <v>90720</v>
      </c>
      <c r="AJ13" s="127">
        <v>90519</v>
      </c>
      <c r="AK13" s="127">
        <v>95141</v>
      </c>
      <c r="AL13" s="123">
        <v>102396</v>
      </c>
      <c r="AM13" s="123">
        <v>108206</v>
      </c>
      <c r="AN13" s="123">
        <v>120311</v>
      </c>
      <c r="AO13" s="123">
        <v>330363</v>
      </c>
      <c r="AP13" s="123">
        <v>142359</v>
      </c>
      <c r="AQ13" s="123">
        <v>181779</v>
      </c>
      <c r="AR13" s="123">
        <v>146152</v>
      </c>
      <c r="AS13" s="123">
        <v>151302</v>
      </c>
      <c r="AT13" s="123">
        <v>143841</v>
      </c>
      <c r="AU13" s="123">
        <v>143519</v>
      </c>
      <c r="AV13" s="123">
        <v>141612</v>
      </c>
      <c r="AW13" s="123">
        <v>117913</v>
      </c>
      <c r="AX13" s="123">
        <v>137015</v>
      </c>
      <c r="AY13" s="123">
        <v>151625.14532149554</v>
      </c>
      <c r="AZ13" s="123">
        <v>137262</v>
      </c>
      <c r="BA13"/>
      <c r="BB13" s="123">
        <v>388845</v>
      </c>
      <c r="BC13" s="123">
        <v>382791</v>
      </c>
      <c r="BD13" s="123">
        <v>648982</v>
      </c>
      <c r="BE13" s="123">
        <v>621592</v>
      </c>
      <c r="BF13" s="123">
        <v>546885</v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</row>
    <row r="14" spans="1:138" s="96" customFormat="1" x14ac:dyDescent="0.35">
      <c r="B14" s="122" t="s">
        <v>227</v>
      </c>
      <c r="E14" s="878">
        <v>-92.1</v>
      </c>
      <c r="F14" s="1042">
        <v>-372.40000000000003</v>
      </c>
      <c r="G14" s="736">
        <v>-273.3</v>
      </c>
      <c r="H14" s="736">
        <v>-196.49999999999997</v>
      </c>
      <c r="I14" s="736">
        <v>-104.1</v>
      </c>
      <c r="J14" s="736">
        <v>-359.5</v>
      </c>
      <c r="L14" s="736">
        <v>-101.00000000000003</v>
      </c>
      <c r="M14" s="736">
        <v>-82.4</v>
      </c>
      <c r="N14" s="736">
        <v>-88</v>
      </c>
      <c r="O14" s="736">
        <v>-88.1</v>
      </c>
      <c r="Q14" s="804">
        <v>-309.10000000000002</v>
      </c>
      <c r="R14" s="736">
        <v>-264.60000000000002</v>
      </c>
      <c r="S14" s="736">
        <v>-292.8</v>
      </c>
      <c r="T14" s="468">
        <v>-298900000</v>
      </c>
      <c r="U14" s="468">
        <v>-297204303.96771181</v>
      </c>
      <c r="V14" s="468">
        <f>-788815950.278821+514477115.32</f>
        <v>-274338834.958821</v>
      </c>
      <c r="W14" s="468">
        <f>-815099052.06914+550317776.71</f>
        <v>-264781275.35913992</v>
      </c>
      <c r="X14" s="468">
        <f>-716927554.881661+545558631.45</f>
        <v>-171368923.43166101</v>
      </c>
      <c r="Y14" s="759"/>
      <c r="AB14" s="122" t="s">
        <v>589</v>
      </c>
      <c r="AC14" s="93"/>
      <c r="AD14" s="95">
        <v>166438</v>
      </c>
      <c r="AE14" s="127">
        <v>169101</v>
      </c>
      <c r="AF14" s="229">
        <v>189758</v>
      </c>
      <c r="AG14" s="229">
        <v>185936</v>
      </c>
      <c r="AH14" s="127">
        <v>158539</v>
      </c>
      <c r="AI14" s="127">
        <v>155267</v>
      </c>
      <c r="AJ14" s="127">
        <v>154290</v>
      </c>
      <c r="AK14" s="127">
        <v>135465</v>
      </c>
      <c r="AL14" s="123">
        <v>142011</v>
      </c>
      <c r="AM14" s="123">
        <v>164945</v>
      </c>
      <c r="AN14" s="123">
        <v>184162</v>
      </c>
      <c r="AO14" s="123">
        <v>200402</v>
      </c>
      <c r="AP14" s="123">
        <v>162818</v>
      </c>
      <c r="AQ14" s="123">
        <v>163735</v>
      </c>
      <c r="AR14" s="123">
        <v>165664</v>
      </c>
      <c r="AS14" s="123">
        <v>182783</v>
      </c>
      <c r="AT14" s="123">
        <v>170643</v>
      </c>
      <c r="AU14" s="123">
        <v>170598</v>
      </c>
      <c r="AV14" s="123">
        <v>172747</v>
      </c>
      <c r="AW14" s="123">
        <v>192480</v>
      </c>
      <c r="AX14" s="123">
        <v>186116</v>
      </c>
      <c r="AY14" s="123">
        <v>191900.04726350482</v>
      </c>
      <c r="AZ14" s="123">
        <v>195719</v>
      </c>
      <c r="BA14"/>
      <c r="BB14" s="123">
        <v>711233</v>
      </c>
      <c r="BC14" s="123">
        <v>594010</v>
      </c>
      <c r="BD14" s="123">
        <v>696994</v>
      </c>
      <c r="BE14" s="123">
        <v>675000</v>
      </c>
      <c r="BF14" s="123">
        <v>706468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</row>
    <row r="15" spans="1:138" s="96" customFormat="1" x14ac:dyDescent="0.35">
      <c r="B15" s="122"/>
      <c r="E15" s="878"/>
      <c r="F15" s="1042"/>
      <c r="G15" s="736"/>
      <c r="H15" s="736"/>
      <c r="I15" s="736"/>
      <c r="J15" s="736"/>
      <c r="L15" s="736"/>
      <c r="M15" s="736"/>
      <c r="N15" s="736"/>
      <c r="O15" s="736"/>
      <c r="Q15" s="736"/>
      <c r="R15" s="736"/>
      <c r="S15" s="736"/>
      <c r="T15" s="468"/>
      <c r="U15" s="468"/>
      <c r="V15" s="468"/>
      <c r="W15" s="468"/>
      <c r="X15" s="468"/>
      <c r="Y15" s="759"/>
      <c r="AB15" s="122" t="s">
        <v>590</v>
      </c>
      <c r="AC15" s="93"/>
      <c r="AD15" s="127">
        <v>356994</v>
      </c>
      <c r="AE15" s="127">
        <v>381324</v>
      </c>
      <c r="AF15" s="127">
        <v>399509</v>
      </c>
      <c r="AG15" s="229">
        <v>439607</v>
      </c>
      <c r="AH15" s="127">
        <v>320135</v>
      </c>
      <c r="AI15" s="127">
        <v>317839</v>
      </c>
      <c r="AJ15" s="127">
        <v>328123</v>
      </c>
      <c r="AK15" s="127">
        <v>353014</v>
      </c>
      <c r="AL15" s="123">
        <v>269939</v>
      </c>
      <c r="AM15" s="123">
        <v>337589</v>
      </c>
      <c r="AN15" s="123">
        <v>408562</v>
      </c>
      <c r="AO15" s="123">
        <v>481739</v>
      </c>
      <c r="AP15" s="123">
        <v>366568</v>
      </c>
      <c r="AQ15" s="123">
        <v>407558</v>
      </c>
      <c r="AR15" s="123">
        <v>383358</v>
      </c>
      <c r="AS15" s="123">
        <v>415575</v>
      </c>
      <c r="AT15" s="123">
        <v>372006</v>
      </c>
      <c r="AU15" s="123">
        <v>387618</v>
      </c>
      <c r="AV15" s="123">
        <v>410619</v>
      </c>
      <c r="AW15" s="123">
        <v>448473</v>
      </c>
      <c r="AX15" s="123">
        <v>393997</v>
      </c>
      <c r="AY15" s="123">
        <v>425570.88049822208</v>
      </c>
      <c r="AZ15" s="123">
        <v>428434</v>
      </c>
      <c r="BA15"/>
      <c r="BB15" s="123">
        <v>1577434</v>
      </c>
      <c r="BC15" s="123">
        <v>1315778</v>
      </c>
      <c r="BD15" s="123">
        <v>1501160</v>
      </c>
      <c r="BE15" s="123">
        <v>1573059</v>
      </c>
      <c r="BF15" s="123">
        <v>1618716</v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</row>
    <row r="16" spans="1:138" s="96" customFormat="1" x14ac:dyDescent="0.35">
      <c r="B16" s="122" t="s">
        <v>228</v>
      </c>
      <c r="E16" s="880">
        <v>-14.5</v>
      </c>
      <c r="F16" s="1044">
        <v>-44.899999999999991</v>
      </c>
      <c r="G16" s="736">
        <v>-47.1</v>
      </c>
      <c r="H16" s="736">
        <v>-15.800000000000004</v>
      </c>
      <c r="I16" s="736">
        <v>-4.9000000000000004</v>
      </c>
      <c r="J16" s="736">
        <v>-1.7</v>
      </c>
      <c r="L16" s="736">
        <v>1.4999999999999993</v>
      </c>
      <c r="M16" s="736">
        <v>-5.0999999999999996</v>
      </c>
      <c r="N16" s="736">
        <v>0.1</v>
      </c>
      <c r="O16" s="736">
        <v>1.8</v>
      </c>
      <c r="Q16" s="805">
        <v>22.6</v>
      </c>
      <c r="R16" s="736">
        <v>123.6</v>
      </c>
      <c r="S16" s="736">
        <v>36.700000000000003</v>
      </c>
      <c r="T16" s="468">
        <v>14100000</v>
      </c>
      <c r="U16" s="468">
        <v>-17613840.166677527</v>
      </c>
      <c r="V16" s="468">
        <v>-78261813.339999989</v>
      </c>
      <c r="W16" s="468">
        <v>142447446.49150002</v>
      </c>
      <c r="X16" s="468">
        <v>18223619.609999999</v>
      </c>
      <c r="Y16" s="759"/>
      <c r="AB16" s="122" t="s">
        <v>591</v>
      </c>
      <c r="AC16" s="93"/>
      <c r="AD16" s="127">
        <v>9316</v>
      </c>
      <c r="AE16" s="127">
        <v>9218</v>
      </c>
      <c r="AF16" s="127">
        <v>8330</v>
      </c>
      <c r="AG16" s="229">
        <v>11010</v>
      </c>
      <c r="AH16" s="127">
        <v>10717</v>
      </c>
      <c r="AI16" s="127">
        <v>9614</v>
      </c>
      <c r="AJ16" s="127">
        <v>10372</v>
      </c>
      <c r="AK16" s="127">
        <v>10432</v>
      </c>
      <c r="AL16" s="123">
        <v>6686</v>
      </c>
      <c r="AM16" s="123">
        <v>10678</v>
      </c>
      <c r="AN16" s="123">
        <v>10855</v>
      </c>
      <c r="AO16" s="123">
        <v>10134</v>
      </c>
      <c r="AP16" s="123">
        <v>7026</v>
      </c>
      <c r="AQ16" s="123">
        <v>11272</v>
      </c>
      <c r="AR16" s="123">
        <v>11088</v>
      </c>
      <c r="AS16" s="123">
        <v>6870</v>
      </c>
      <c r="AT16" s="123">
        <v>10310</v>
      </c>
      <c r="AU16" s="123">
        <v>10595</v>
      </c>
      <c r="AV16" s="123">
        <v>9231</v>
      </c>
      <c r="AW16" s="123">
        <v>8851</v>
      </c>
      <c r="AX16" s="123">
        <v>5904</v>
      </c>
      <c r="AY16" s="123">
        <v>8789.5635149262635</v>
      </c>
      <c r="AZ16" s="123">
        <v>9515</v>
      </c>
      <c r="BA16"/>
      <c r="BB16" s="123">
        <v>37874</v>
      </c>
      <c r="BC16" s="123">
        <v>40759</v>
      </c>
      <c r="BD16" s="123">
        <v>38597</v>
      </c>
      <c r="BE16" s="123">
        <v>36256</v>
      </c>
      <c r="BF16" s="123">
        <v>38987</v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</row>
    <row r="17" spans="2:138 16373:16373" s="96" customFormat="1" x14ac:dyDescent="0.35">
      <c r="B17" s="89" t="s">
        <v>44</v>
      </c>
      <c r="E17" s="881">
        <v>122.40000000000009</v>
      </c>
      <c r="F17" s="1045">
        <v>1083.1000000000013</v>
      </c>
      <c r="G17" s="737">
        <v>853.4</v>
      </c>
      <c r="H17" s="737">
        <v>611.20000000000027</v>
      </c>
      <c r="I17" s="737">
        <f>SUM(I7:I16)</f>
        <v>359.39999999999986</v>
      </c>
      <c r="J17" s="737">
        <v>1066.3</v>
      </c>
      <c r="L17" s="737">
        <v>417.80000000000007</v>
      </c>
      <c r="M17" s="737">
        <v>276.99999999999989</v>
      </c>
      <c r="N17" s="737">
        <v>219.10000000000005</v>
      </c>
      <c r="O17" s="737">
        <v>152.4</v>
      </c>
      <c r="Q17" s="806">
        <v>513.20000000000005</v>
      </c>
      <c r="R17" s="737">
        <v>580.20000000000005</v>
      </c>
      <c r="S17" s="737">
        <v>859.9</v>
      </c>
      <c r="T17" s="470">
        <v>907000000</v>
      </c>
      <c r="U17" s="470">
        <f t="shared" ref="U17:X17" si="1">SUM(U7,U16)+SUM(U9:U14)</f>
        <v>700303141.68948936</v>
      </c>
      <c r="V17" s="470">
        <f t="shared" si="1"/>
        <v>489521481.43059015</v>
      </c>
      <c r="W17" s="470">
        <f t="shared" si="1"/>
        <v>704892326.12916231</v>
      </c>
      <c r="X17" s="470">
        <f t="shared" si="1"/>
        <v>503717995.11624098</v>
      </c>
      <c r="Y17" s="759"/>
      <c r="AB17" s="126" t="s">
        <v>226</v>
      </c>
      <c r="AC17" s="93"/>
      <c r="AD17" s="127">
        <v>374553</v>
      </c>
      <c r="AE17" s="127">
        <v>365032</v>
      </c>
      <c r="AF17" s="127">
        <v>587502</v>
      </c>
      <c r="AG17" s="229">
        <v>387468</v>
      </c>
      <c r="AH17" s="127">
        <v>363524</v>
      </c>
      <c r="AI17" s="127">
        <v>361275</v>
      </c>
      <c r="AJ17" s="127">
        <v>348171</v>
      </c>
      <c r="AK17" s="127">
        <v>671785</v>
      </c>
      <c r="AL17" s="123">
        <v>319937</v>
      </c>
      <c r="AM17" s="123">
        <v>375192</v>
      </c>
      <c r="AN17" s="123">
        <v>371129</v>
      </c>
      <c r="AO17" s="123">
        <v>395234</v>
      </c>
      <c r="AP17" s="123">
        <v>385348</v>
      </c>
      <c r="AQ17" s="123">
        <v>367644</v>
      </c>
      <c r="AR17" s="123">
        <v>352754</v>
      </c>
      <c r="AS17" s="123">
        <v>336555</v>
      </c>
      <c r="AT17" s="123">
        <v>371185</v>
      </c>
      <c r="AU17" s="123">
        <v>382475</v>
      </c>
      <c r="AV17" s="123">
        <v>357761</v>
      </c>
      <c r="AW17" s="123">
        <v>397295</v>
      </c>
      <c r="AX17" s="123">
        <v>398979</v>
      </c>
      <c r="AY17" s="123">
        <v>415543.93040782434</v>
      </c>
      <c r="AZ17" s="123">
        <v>384759</v>
      </c>
      <c r="BA17"/>
      <c r="BB17" s="123">
        <v>1714555</v>
      </c>
      <c r="BC17" s="123">
        <v>1698873</v>
      </c>
      <c r="BD17" s="123">
        <v>1484764</v>
      </c>
      <c r="BE17" s="123">
        <v>1442301</v>
      </c>
      <c r="BF17" s="123">
        <v>1508716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</row>
    <row r="18" spans="2:138 16373:16373" s="96" customFormat="1" x14ac:dyDescent="0.35">
      <c r="B18" s="122" t="s">
        <v>229</v>
      </c>
      <c r="E18" s="882">
        <v>-219.2</v>
      </c>
      <c r="F18" s="1046">
        <v>-791.7</v>
      </c>
      <c r="G18" s="738">
        <v>-594.4</v>
      </c>
      <c r="H18" s="738">
        <v>-389.7</v>
      </c>
      <c r="I18" s="738">
        <v>-191.4</v>
      </c>
      <c r="J18" s="738">
        <v>-733</v>
      </c>
      <c r="L18" s="738">
        <v>-182.80000000000004</v>
      </c>
      <c r="M18" s="738">
        <v>-184.8</v>
      </c>
      <c r="N18" s="738">
        <v>-181.5</v>
      </c>
      <c r="O18" s="738">
        <v>-183.9</v>
      </c>
      <c r="Q18" s="807">
        <v>-722</v>
      </c>
      <c r="R18" s="738">
        <v>-766.6</v>
      </c>
      <c r="S18" s="738">
        <v>-716.5</v>
      </c>
      <c r="T18" s="471">
        <v>-629400000</v>
      </c>
      <c r="U18" s="471">
        <v>-546884865.96953261</v>
      </c>
      <c r="V18" s="471">
        <v>-621592151.05245697</v>
      </c>
      <c r="W18" s="471">
        <v>-648982039.38109398</v>
      </c>
      <c r="X18" s="471">
        <v>-382790699.852171</v>
      </c>
      <c r="Y18" s="759"/>
      <c r="AB18" s="122" t="s">
        <v>592</v>
      </c>
      <c r="AC18" s="93"/>
      <c r="AD18" s="127">
        <v>11607</v>
      </c>
      <c r="AE18" s="127">
        <v>19059</v>
      </c>
      <c r="AF18" s="127">
        <v>15869</v>
      </c>
      <c r="AG18" s="229">
        <v>14949</v>
      </c>
      <c r="AH18" s="127">
        <v>9185</v>
      </c>
      <c r="AI18" s="127">
        <v>12733</v>
      </c>
      <c r="AJ18" s="127">
        <v>7438</v>
      </c>
      <c r="AK18" s="127">
        <v>10985</v>
      </c>
      <c r="AL18" s="123">
        <v>8858</v>
      </c>
      <c r="AM18" s="123">
        <v>12673</v>
      </c>
      <c r="AN18" s="123">
        <v>13386</v>
      </c>
      <c r="AO18" s="123">
        <v>21838</v>
      </c>
      <c r="AP18" s="123">
        <v>11563</v>
      </c>
      <c r="AQ18" s="123">
        <v>14727</v>
      </c>
      <c r="AR18" s="123">
        <v>12786</v>
      </c>
      <c r="AS18" s="123">
        <v>16418</v>
      </c>
      <c r="AT18" s="123">
        <v>13056</v>
      </c>
      <c r="AU18" s="123">
        <v>14382</v>
      </c>
      <c r="AV18" s="123">
        <v>13936</v>
      </c>
      <c r="AW18" s="123">
        <v>16206</v>
      </c>
      <c r="AX18" s="123">
        <v>13260</v>
      </c>
      <c r="AY18" s="123">
        <v>14140.996896568602</v>
      </c>
      <c r="AZ18" s="123">
        <v>13857</v>
      </c>
      <c r="BA18"/>
      <c r="BB18" s="123">
        <v>61484</v>
      </c>
      <c r="BC18" s="123">
        <v>43955</v>
      </c>
      <c r="BD18" s="123">
        <v>53854</v>
      </c>
      <c r="BE18" s="123">
        <v>55494</v>
      </c>
      <c r="BF18" s="123">
        <v>57580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</row>
    <row r="19" spans="2:138 16373:16373" s="96" customFormat="1" x14ac:dyDescent="0.35">
      <c r="B19" s="89" t="s">
        <v>230</v>
      </c>
      <c r="E19" s="883">
        <v>-96.799999999999898</v>
      </c>
      <c r="F19" s="1047">
        <v>291.40000000000123</v>
      </c>
      <c r="G19" s="737">
        <v>259</v>
      </c>
      <c r="H19" s="737">
        <v>221.50000000000028</v>
      </c>
      <c r="I19" s="737">
        <f>I17+I18</f>
        <v>167.99999999999986</v>
      </c>
      <c r="J19" s="737">
        <v>333.3</v>
      </c>
      <c r="L19" s="737">
        <v>235.00000000000009</v>
      </c>
      <c r="M19" s="737">
        <v>92.199999999999875</v>
      </c>
      <c r="N19" s="737">
        <v>37.600000000000051</v>
      </c>
      <c r="O19" s="737">
        <v>-31.5</v>
      </c>
      <c r="Q19" s="806">
        <v>-208.8</v>
      </c>
      <c r="R19" s="737">
        <v>-186.4</v>
      </c>
      <c r="S19" s="737">
        <v>143.4</v>
      </c>
      <c r="T19" s="470">
        <v>277600000</v>
      </c>
      <c r="U19" s="470">
        <f t="shared" ref="U19:X19" si="2">SUM(U17:U18)</f>
        <v>153418275.71995676</v>
      </c>
      <c r="V19" s="470">
        <f t="shared" si="2"/>
        <v>-132070669.62186682</v>
      </c>
      <c r="W19" s="470">
        <f t="shared" si="2"/>
        <v>55910286.748068333</v>
      </c>
      <c r="X19" s="470">
        <f t="shared" si="2"/>
        <v>120927295.26406997</v>
      </c>
      <c r="Y19" s="759"/>
      <c r="AB19" s="122" t="s">
        <v>593</v>
      </c>
      <c r="AC19" s="93"/>
      <c r="AD19" s="127">
        <v>17601</v>
      </c>
      <c r="AE19" s="127">
        <v>80499</v>
      </c>
      <c r="AF19" s="127">
        <v>21973</v>
      </c>
      <c r="AG19" s="127">
        <v>15597</v>
      </c>
      <c r="AH19" s="127">
        <v>8622</v>
      </c>
      <c r="AI19" s="127">
        <v>7243</v>
      </c>
      <c r="AJ19" s="127">
        <v>10775</v>
      </c>
      <c r="AK19" s="127">
        <v>11563</v>
      </c>
      <c r="AL19" s="123">
        <v>6502</v>
      </c>
      <c r="AM19" s="123">
        <v>5893</v>
      </c>
      <c r="AN19" s="123">
        <v>6697</v>
      </c>
      <c r="AO19" s="123">
        <v>6562</v>
      </c>
      <c r="AP19" s="123">
        <v>8336</v>
      </c>
      <c r="AQ19" s="123">
        <v>3580</v>
      </c>
      <c r="AR19" s="123">
        <v>5425</v>
      </c>
      <c r="AS19" s="123">
        <v>4725</v>
      </c>
      <c r="AT19" s="123">
        <v>7396</v>
      </c>
      <c r="AU19" s="123">
        <v>5594</v>
      </c>
      <c r="AV19" s="123">
        <v>7877</v>
      </c>
      <c r="AW19" s="123">
        <v>18265</v>
      </c>
      <c r="AX19" s="123">
        <v>7802</v>
      </c>
      <c r="AY19" s="123">
        <v>7812.8921399999981</v>
      </c>
      <c r="AZ19" s="123">
        <v>8688</v>
      </c>
      <c r="BA19"/>
      <c r="BB19" s="123">
        <v>135670</v>
      </c>
      <c r="BC19" s="123">
        <v>38203</v>
      </c>
      <c r="BD19" s="123">
        <v>25654</v>
      </c>
      <c r="BE19" s="123">
        <v>22066</v>
      </c>
      <c r="BF19" s="123">
        <v>39132</v>
      </c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</row>
    <row r="20" spans="2:138 16373:16373" s="96" customFormat="1" x14ac:dyDescent="0.35">
      <c r="B20" s="122" t="s">
        <v>231</v>
      </c>
      <c r="E20" s="884">
        <v>-48</v>
      </c>
      <c r="F20" s="1048">
        <v>-181.49999999999997</v>
      </c>
      <c r="G20" s="735">
        <v>-133.30000000000001</v>
      </c>
      <c r="H20" s="735">
        <v>-87.3</v>
      </c>
      <c r="I20" s="735">
        <v>-41.5</v>
      </c>
      <c r="J20" s="735">
        <v>-150.6</v>
      </c>
      <c r="L20" s="735">
        <v>-49.199999999999996</v>
      </c>
      <c r="M20" s="735">
        <v>-45.6</v>
      </c>
      <c r="N20" s="735">
        <v>-30.7</v>
      </c>
      <c r="O20" s="735">
        <v>-25.1</v>
      </c>
      <c r="Q20" s="808">
        <v>-60.3</v>
      </c>
      <c r="R20" s="735">
        <v>-82.2</v>
      </c>
      <c r="S20" s="735">
        <v>-71.599999999999994</v>
      </c>
      <c r="T20" s="469">
        <v>-42000000</v>
      </c>
      <c r="U20" s="469">
        <v>-37788272.523992494</v>
      </c>
      <c r="V20" s="469">
        <v>-22314136.51696787</v>
      </c>
      <c r="W20" s="469">
        <v>-51673588.970000006</v>
      </c>
      <c r="X20" s="469">
        <v>-28287919.569999993</v>
      </c>
      <c r="Y20" s="759"/>
      <c r="AB20" s="122" t="s">
        <v>594</v>
      </c>
      <c r="AC20" s="93"/>
      <c r="AD20" s="221">
        <v>8488</v>
      </c>
      <c r="AE20" s="221">
        <v>9698</v>
      </c>
      <c r="AF20" s="221">
        <v>18683</v>
      </c>
      <c r="AG20" s="221">
        <v>23312</v>
      </c>
      <c r="AH20" s="221">
        <v>8467</v>
      </c>
      <c r="AI20" s="221">
        <v>6176</v>
      </c>
      <c r="AJ20" s="221">
        <v>6557</v>
      </c>
      <c r="AK20" s="221">
        <v>4522</v>
      </c>
      <c r="AL20" s="221">
        <v>9877</v>
      </c>
      <c r="AM20" s="221">
        <v>7956</v>
      </c>
      <c r="AN20" s="221">
        <v>3650</v>
      </c>
      <c r="AO20" s="221">
        <v>33718</v>
      </c>
      <c r="AP20" s="221">
        <v>12144</v>
      </c>
      <c r="AQ20" s="221">
        <v>70695</v>
      </c>
      <c r="AR20" s="221">
        <v>5659</v>
      </c>
      <c r="AS20" s="221">
        <v>29074</v>
      </c>
      <c r="AT20" s="221">
        <v>8588</v>
      </c>
      <c r="AU20" s="221">
        <v>10186</v>
      </c>
      <c r="AV20" s="221">
        <v>22050</v>
      </c>
      <c r="AW20" s="221">
        <v>26303</v>
      </c>
      <c r="AX20" s="221">
        <v>9547</v>
      </c>
      <c r="AY20" s="221">
        <v>7921.2977859874009</v>
      </c>
      <c r="AZ20" s="221">
        <v>9388</v>
      </c>
      <c r="BA20"/>
      <c r="BB20" s="221">
        <v>60181</v>
      </c>
      <c r="BC20" s="221">
        <v>39039</v>
      </c>
      <c r="BD20" s="221">
        <v>48217</v>
      </c>
      <c r="BE20" s="221">
        <v>117572</v>
      </c>
      <c r="BF20" s="221">
        <v>67127</v>
      </c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</row>
    <row r="21" spans="2:138 16373:16373" ht="25" x14ac:dyDescent="0.35">
      <c r="B21" s="122" t="s">
        <v>236</v>
      </c>
      <c r="E21" s="879">
        <v>2</v>
      </c>
      <c r="F21" s="1043">
        <v>9.1</v>
      </c>
      <c r="G21" s="736">
        <v>7.1</v>
      </c>
      <c r="H21" s="736">
        <v>5.6</v>
      </c>
      <c r="I21" s="736">
        <v>4.0999999999999996</v>
      </c>
      <c r="J21" s="736">
        <v>9.1</v>
      </c>
      <c r="L21" s="736">
        <v>4.2999999999999989</v>
      </c>
      <c r="M21" s="736">
        <v>2</v>
      </c>
      <c r="N21" s="736">
        <v>1.7</v>
      </c>
      <c r="O21" s="736">
        <v>1.1000000000000001</v>
      </c>
      <c r="Q21" s="804">
        <v>4.7</v>
      </c>
      <c r="R21" s="736">
        <v>1.7</v>
      </c>
      <c r="S21" s="736">
        <v>1.7</v>
      </c>
      <c r="T21" s="468">
        <v>3700000</v>
      </c>
      <c r="U21" s="468">
        <v>805989.99791866285</v>
      </c>
      <c r="V21" s="468">
        <v>3460758.3557259999</v>
      </c>
      <c r="W21" s="468">
        <v>4416171.66</v>
      </c>
      <c r="X21" s="468">
        <v>881343.95999999985</v>
      </c>
      <c r="Y21" s="759"/>
      <c r="AB21" s="46"/>
      <c r="AC21" s="47"/>
      <c r="AD21" s="50"/>
      <c r="AE21" s="50"/>
      <c r="AF21" s="50"/>
      <c r="AG21" s="50"/>
      <c r="AH21" s="50"/>
      <c r="AI21" s="50"/>
      <c r="AJ21" s="50"/>
      <c r="AK21" s="50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B21" s="50"/>
      <c r="BC21" s="50"/>
      <c r="BD21" s="50"/>
      <c r="BE21" s="78"/>
      <c r="BF21" s="78"/>
    </row>
    <row r="22" spans="2:138 16373:16373" ht="25" x14ac:dyDescent="0.35">
      <c r="B22" s="122" t="s">
        <v>237</v>
      </c>
      <c r="E22" s="885">
        <v>0</v>
      </c>
      <c r="F22" s="1049" t="s">
        <v>1</v>
      </c>
      <c r="G22" s="739"/>
      <c r="H22" s="739"/>
      <c r="I22" s="739"/>
      <c r="J22" s="739"/>
      <c r="L22" s="739"/>
      <c r="M22" s="739"/>
      <c r="N22" s="739"/>
      <c r="O22" s="739"/>
      <c r="Q22" s="739"/>
      <c r="R22" s="739" t="s">
        <v>1</v>
      </c>
      <c r="S22" s="739" t="s">
        <v>1</v>
      </c>
      <c r="T22" s="472">
        <v>4500000</v>
      </c>
      <c r="U22" s="472">
        <v>0</v>
      </c>
      <c r="V22" s="472">
        <v>0</v>
      </c>
      <c r="W22" s="472">
        <v>1864951.92</v>
      </c>
      <c r="X22" s="472">
        <v>0</v>
      </c>
      <c r="Y22" s="759"/>
      <c r="AB22" s="89" t="s">
        <v>595</v>
      </c>
      <c r="AC22" s="91"/>
      <c r="AD22" s="92">
        <f t="shared" ref="AD22:AL22" si="3">SUM(AD13:AD20)</f>
        <v>1035282</v>
      </c>
      <c r="AE22" s="92">
        <f t="shared" si="3"/>
        <v>1129605</v>
      </c>
      <c r="AF22" s="92">
        <f t="shared" si="3"/>
        <v>1335965</v>
      </c>
      <c r="AG22" s="92">
        <f t="shared" si="3"/>
        <v>1186424</v>
      </c>
      <c r="AH22" s="92">
        <f t="shared" si="3"/>
        <v>970009</v>
      </c>
      <c r="AI22" s="92">
        <f t="shared" si="3"/>
        <v>960867</v>
      </c>
      <c r="AJ22" s="92">
        <f t="shared" si="3"/>
        <v>956245</v>
      </c>
      <c r="AK22" s="92">
        <f t="shared" si="3"/>
        <v>1292907</v>
      </c>
      <c r="AL22" s="92">
        <f t="shared" si="3"/>
        <v>866206</v>
      </c>
      <c r="AM22" s="92">
        <f>SUM(AM13:AM20)</f>
        <v>1023132</v>
      </c>
      <c r="AN22" s="92">
        <f t="shared" ref="AN22:AR22" si="4">SUM(AN13:AN20)</f>
        <v>1118752</v>
      </c>
      <c r="AO22" s="92">
        <f t="shared" si="4"/>
        <v>1479990</v>
      </c>
      <c r="AP22" s="92">
        <f t="shared" si="4"/>
        <v>1096162</v>
      </c>
      <c r="AQ22" s="92">
        <f t="shared" si="4"/>
        <v>1220990</v>
      </c>
      <c r="AR22" s="92">
        <f t="shared" si="4"/>
        <v>1082886</v>
      </c>
      <c r="AS22" s="92">
        <v>1143302</v>
      </c>
      <c r="AT22" s="92">
        <v>1097025</v>
      </c>
      <c r="AU22" s="92">
        <f>SUM(AU13:AU20)</f>
        <v>1124967</v>
      </c>
      <c r="AV22" s="92">
        <f>SUM(AV13:AV20)</f>
        <v>1135833</v>
      </c>
      <c r="AW22" s="92">
        <v>1225786</v>
      </c>
      <c r="AX22" s="92">
        <f>SUM(AX13:AX20)</f>
        <v>1152620</v>
      </c>
      <c r="AY22" s="92">
        <v>1223304.7538285288</v>
      </c>
      <c r="AZ22" s="92">
        <v>1187622</v>
      </c>
      <c r="BB22" s="92">
        <v>4687276</v>
      </c>
      <c r="BC22" s="92">
        <v>4153408</v>
      </c>
      <c r="BD22" s="92">
        <f>SUM(BD13:BD20)</f>
        <v>4498222</v>
      </c>
      <c r="BE22" s="92">
        <f>SUM(BE13:BE20)</f>
        <v>4543340</v>
      </c>
      <c r="BF22" s="92">
        <v>4583611</v>
      </c>
    </row>
    <row r="23" spans="2:138 16373:16373" x14ac:dyDescent="0.35">
      <c r="B23" s="89" t="s">
        <v>234</v>
      </c>
      <c r="E23" s="886">
        <v>-142.7999999999999</v>
      </c>
      <c r="F23" s="1050">
        <v>119.00000000000125</v>
      </c>
      <c r="G23" s="737">
        <v>132.80000000000001</v>
      </c>
      <c r="H23" s="737">
        <v>139.80000000000027</v>
      </c>
      <c r="I23" s="737">
        <f>SUM(I19:I22)</f>
        <v>130.59999999999985</v>
      </c>
      <c r="J23" s="737">
        <v>191.8</v>
      </c>
      <c r="L23" s="737">
        <v>190.10000000000008</v>
      </c>
      <c r="M23" s="737">
        <v>48.599999999999874</v>
      </c>
      <c r="N23" s="737">
        <v>8.6000000000000512</v>
      </c>
      <c r="O23" s="737">
        <v>-55.5</v>
      </c>
      <c r="Q23" s="809">
        <v>-264.39999999999998</v>
      </c>
      <c r="R23" s="737">
        <v>-266.89999999999998</v>
      </c>
      <c r="S23" s="737">
        <v>73.5</v>
      </c>
      <c r="T23" s="470">
        <v>243800000</v>
      </c>
      <c r="U23" s="470">
        <f t="shared" ref="U23:X23" si="5">SUM(U19:U22)</f>
        <v>116435993.19388293</v>
      </c>
      <c r="V23" s="470">
        <f t="shared" si="5"/>
        <v>-150924047.78310868</v>
      </c>
      <c r="W23" s="470">
        <f t="shared" si="5"/>
        <v>10517821.358068326</v>
      </c>
      <c r="X23" s="470">
        <f t="shared" si="5"/>
        <v>93520719.654069975</v>
      </c>
      <c r="Y23" s="759"/>
      <c r="AB23" s="46"/>
      <c r="AC23" s="47"/>
      <c r="AD23" s="51"/>
      <c r="AE23" s="51"/>
      <c r="AF23" s="51"/>
      <c r="AG23" s="51"/>
      <c r="AH23" s="51"/>
      <c r="AI23" s="51"/>
      <c r="AJ23" s="51"/>
      <c r="AK23" s="51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B23" s="51"/>
      <c r="BC23" s="256"/>
      <c r="BD23" s="51"/>
      <c r="BE23" s="95"/>
      <c r="BF23" s="95"/>
    </row>
    <row r="24" spans="2:138 16373:16373" s="96" customFormat="1" x14ac:dyDescent="0.35">
      <c r="B24" s="122" t="s">
        <v>233</v>
      </c>
      <c r="E24" s="887">
        <v>24.7</v>
      </c>
      <c r="F24" s="1051">
        <v>-36.9</v>
      </c>
      <c r="G24" s="1157">
        <v>-30.9</v>
      </c>
      <c r="H24" s="739">
        <v>-30.099999999999998</v>
      </c>
      <c r="I24" s="739">
        <v>-26.4</v>
      </c>
      <c r="J24" s="739">
        <v>-43.8</v>
      </c>
      <c r="L24" s="739">
        <v>-37.4</v>
      </c>
      <c r="M24" s="739">
        <v>-10.9</v>
      </c>
      <c r="N24" s="739">
        <v>-3.4</v>
      </c>
      <c r="O24" s="739">
        <v>7.9</v>
      </c>
      <c r="Q24" s="739">
        <v>39.1</v>
      </c>
      <c r="R24" s="739">
        <v>42.6</v>
      </c>
      <c r="S24" s="739">
        <v>-37.5</v>
      </c>
      <c r="T24" s="472">
        <v>-59900000</v>
      </c>
      <c r="U24" s="472">
        <v>-34760239.748989157</v>
      </c>
      <c r="V24" s="472">
        <v>17151623.084871698</v>
      </c>
      <c r="W24" s="472">
        <v>19562065.183294602</v>
      </c>
      <c r="X24" s="472">
        <v>-15239002.7195221</v>
      </c>
      <c r="Y24" s="759"/>
      <c r="Z24" s="56"/>
      <c r="AB24" s="89" t="s">
        <v>44</v>
      </c>
      <c r="AC24" s="93"/>
      <c r="AD24" s="258">
        <f t="shared" ref="AD24:AL24" si="6">AD13+AD26</f>
        <v>106324</v>
      </c>
      <c r="AE24" s="258">
        <f t="shared" si="6"/>
        <v>205978</v>
      </c>
      <c r="AF24" s="258">
        <f t="shared" si="6"/>
        <v>-15080</v>
      </c>
      <c r="AG24" s="258">
        <f t="shared" si="6"/>
        <v>201808</v>
      </c>
      <c r="AH24" s="258">
        <f t="shared" si="6"/>
        <v>159289</v>
      </c>
      <c r="AI24" s="258">
        <f t="shared" si="6"/>
        <v>191203</v>
      </c>
      <c r="AJ24" s="258">
        <f t="shared" si="6"/>
        <v>203326</v>
      </c>
      <c r="AK24" s="258">
        <f t="shared" si="6"/>
        <v>-109544</v>
      </c>
      <c r="AL24" s="258">
        <f t="shared" si="6"/>
        <v>134766</v>
      </c>
      <c r="AM24" s="258">
        <f>AM13+AM26</f>
        <v>256671</v>
      </c>
      <c r="AN24" s="258">
        <f t="shared" ref="AN24:AS24" si="7">AN13+AN26</f>
        <v>208425</v>
      </c>
      <c r="AO24" s="258">
        <f t="shared" si="7"/>
        <v>135074</v>
      </c>
      <c r="AP24" s="258">
        <f t="shared" si="7"/>
        <v>80551</v>
      </c>
      <c r="AQ24" s="258">
        <f t="shared" si="7"/>
        <v>49444</v>
      </c>
      <c r="AR24" s="258">
        <f t="shared" si="7"/>
        <v>154031</v>
      </c>
      <c r="AS24" s="258">
        <f t="shared" si="7"/>
        <v>205495</v>
      </c>
      <c r="AT24" s="258">
        <v>147017</v>
      </c>
      <c r="AU24" s="258">
        <f>AU11-AU22+AU13</f>
        <v>185764</v>
      </c>
      <c r="AV24" s="258">
        <f>AV11-AV22+AV13</f>
        <v>198665</v>
      </c>
      <c r="AW24" s="258">
        <v>170439</v>
      </c>
      <c r="AX24" s="258">
        <f>AX11-AX22+AX13</f>
        <v>200271</v>
      </c>
      <c r="AY24" s="258">
        <v>222319.04882296681</v>
      </c>
      <c r="AZ24" s="258">
        <v>279024</v>
      </c>
      <c r="BA24"/>
      <c r="BB24" s="94">
        <v>499030</v>
      </c>
      <c r="BC24" s="94">
        <v>503718</v>
      </c>
      <c r="BD24" s="258">
        <f>BD26+BD13</f>
        <v>704893</v>
      </c>
      <c r="BE24" s="258">
        <f>BE26+BE13</f>
        <v>489521</v>
      </c>
      <c r="BF24" s="258">
        <v>701885</v>
      </c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XES24" s="95"/>
    </row>
    <row r="25" spans="2:138 16373:16373" x14ac:dyDescent="0.35">
      <c r="B25" s="89" t="s">
        <v>232</v>
      </c>
      <c r="E25" s="886">
        <v>-118.09999999999989</v>
      </c>
      <c r="F25" s="1050">
        <v>82.100000000001245</v>
      </c>
      <c r="G25" s="737">
        <v>101.9</v>
      </c>
      <c r="H25" s="737">
        <v>109.70000000000027</v>
      </c>
      <c r="I25" s="737">
        <f>I23+I24</f>
        <v>104.19999999999985</v>
      </c>
      <c r="J25" s="737">
        <v>148</v>
      </c>
      <c r="L25" s="737">
        <v>152.70000000000007</v>
      </c>
      <c r="M25" s="737">
        <v>37.699999999999875</v>
      </c>
      <c r="N25" s="737">
        <v>5.2000000000000508</v>
      </c>
      <c r="O25" s="737">
        <v>-47.6</v>
      </c>
      <c r="Q25" s="809">
        <v>-225.3</v>
      </c>
      <c r="R25" s="737">
        <v>-224.3</v>
      </c>
      <c r="S25" s="737">
        <v>36</v>
      </c>
      <c r="T25" s="473">
        <v>183900000</v>
      </c>
      <c r="U25" s="473">
        <f t="shared" ref="U25" si="8">SUM(U23:U24)</f>
        <v>81675753.444893777</v>
      </c>
      <c r="V25" s="473">
        <f>SUM(V23:V24)</f>
        <v>-133772424.69823699</v>
      </c>
      <c r="W25" s="473">
        <f t="shared" ref="W25:X25" si="9">SUM(W23:W24)</f>
        <v>30079886.541362926</v>
      </c>
      <c r="X25" s="473">
        <f t="shared" si="9"/>
        <v>78281716.934547871</v>
      </c>
      <c r="Y25" s="759"/>
      <c r="Z25" s="96"/>
      <c r="AB25" s="42"/>
      <c r="AC25" s="47"/>
      <c r="AD25" s="54"/>
      <c r="AE25" s="54"/>
      <c r="AF25" s="54"/>
      <c r="AG25" s="54"/>
      <c r="AH25" s="54"/>
      <c r="AI25" s="54"/>
      <c r="AJ25" s="54"/>
      <c r="AK25" s="5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B25" s="54"/>
      <c r="BC25" s="54"/>
      <c r="BD25" s="54"/>
      <c r="BE25" s="94"/>
      <c r="BF25" s="94"/>
      <c r="XES25" s="51"/>
    </row>
    <row r="26" spans="2:138 16373:16373" s="96" customFormat="1" x14ac:dyDescent="0.35">
      <c r="B26" s="40"/>
      <c r="E26" s="884"/>
      <c r="F26" s="1048"/>
      <c r="G26" s="740"/>
      <c r="H26" s="740"/>
      <c r="I26" s="740"/>
      <c r="J26" s="740"/>
      <c r="L26" s="740"/>
      <c r="M26" s="740"/>
      <c r="N26" s="740"/>
      <c r="O26" s="740"/>
      <c r="Q26" s="740"/>
      <c r="R26" s="740"/>
      <c r="S26" s="740"/>
      <c r="T26" s="474"/>
      <c r="U26" s="474"/>
      <c r="V26" s="474"/>
      <c r="W26" s="474"/>
      <c r="X26" s="474"/>
      <c r="Y26" s="759"/>
      <c r="AB26" s="89" t="s">
        <v>596</v>
      </c>
      <c r="AC26" s="91"/>
      <c r="AD26" s="97">
        <v>16039</v>
      </c>
      <c r="AE26" s="97">
        <v>110304</v>
      </c>
      <c r="AF26" s="98">
        <v>-109421</v>
      </c>
      <c r="AG26" s="98">
        <v>93263</v>
      </c>
      <c r="AH26" s="98">
        <v>68469</v>
      </c>
      <c r="AI26" s="98">
        <v>100483</v>
      </c>
      <c r="AJ26" s="99">
        <v>112807</v>
      </c>
      <c r="AK26" s="98">
        <v>-204685</v>
      </c>
      <c r="AL26" s="99">
        <v>32370</v>
      </c>
      <c r="AM26" s="99">
        <f>AM11-AM22</f>
        <v>148465</v>
      </c>
      <c r="AN26" s="99">
        <f t="shared" ref="AN26:AT26" si="10">AN11-AN22</f>
        <v>88114</v>
      </c>
      <c r="AO26" s="99">
        <f t="shared" si="10"/>
        <v>-195289</v>
      </c>
      <c r="AP26" s="99">
        <f t="shared" si="10"/>
        <v>-61808</v>
      </c>
      <c r="AQ26" s="99">
        <f t="shared" si="10"/>
        <v>-132335</v>
      </c>
      <c r="AR26" s="99">
        <f t="shared" si="10"/>
        <v>7879</v>
      </c>
      <c r="AS26" s="99">
        <f t="shared" si="10"/>
        <v>54193</v>
      </c>
      <c r="AT26" s="99">
        <f t="shared" si="10"/>
        <v>3176</v>
      </c>
      <c r="AU26" s="94">
        <f>AU11-AU22</f>
        <v>42245</v>
      </c>
      <c r="AV26" s="94">
        <f>AV11-AV22</f>
        <v>57053</v>
      </c>
      <c r="AW26" s="94">
        <v>52526</v>
      </c>
      <c r="AX26" s="94">
        <f>AX11-AX22</f>
        <v>63256</v>
      </c>
      <c r="AY26" s="94">
        <v>70693.903501471272</v>
      </c>
      <c r="AZ26" s="94">
        <v>141762</v>
      </c>
      <c r="BA26"/>
      <c r="BB26" s="99">
        <v>110185</v>
      </c>
      <c r="BC26" s="99">
        <v>120927</v>
      </c>
      <c r="BD26" s="94">
        <f>BD11-BD22</f>
        <v>55911</v>
      </c>
      <c r="BE26" s="94">
        <f>BE11-BE22</f>
        <v>-132071</v>
      </c>
      <c r="BF26" s="94">
        <v>155000</v>
      </c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</row>
    <row r="27" spans="2:138 16373:16373" customFormat="1" x14ac:dyDescent="0.35">
      <c r="B27" s="89" t="s">
        <v>240</v>
      </c>
      <c r="C27" s="55"/>
      <c r="D27" s="55"/>
      <c r="E27" s="879"/>
      <c r="F27" s="1043"/>
      <c r="G27" s="55"/>
      <c r="H27" s="740"/>
      <c r="I27" s="740"/>
      <c r="J27" s="740"/>
      <c r="K27" s="55"/>
      <c r="L27" s="740"/>
      <c r="M27" s="740"/>
      <c r="N27" s="740"/>
      <c r="O27" s="740"/>
      <c r="P27" s="55"/>
      <c r="Q27" s="740"/>
      <c r="R27" s="740"/>
      <c r="S27" s="740"/>
      <c r="T27" s="474"/>
      <c r="U27" s="474"/>
      <c r="V27" s="474"/>
      <c r="W27" s="474"/>
      <c r="X27" s="474"/>
      <c r="Y27" s="759"/>
      <c r="Z27" s="56"/>
      <c r="AA27" s="56"/>
    </row>
    <row r="28" spans="2:138 16373:16373" s="96" customFormat="1" x14ac:dyDescent="0.35">
      <c r="B28" s="122" t="s">
        <v>241</v>
      </c>
      <c r="E28" s="878">
        <v>4.0999999999999996</v>
      </c>
      <c r="F28" s="1042">
        <v>41.5</v>
      </c>
      <c r="G28" s="736">
        <v>9.6</v>
      </c>
      <c r="H28" s="736">
        <v>31.7</v>
      </c>
      <c r="I28" s="736">
        <v>4.2</v>
      </c>
      <c r="J28" s="736">
        <v>-6.7</v>
      </c>
      <c r="L28" s="736">
        <v>26.5</v>
      </c>
      <c r="M28" s="736">
        <v>-23.9</v>
      </c>
      <c r="N28" s="736">
        <v>-3.7</v>
      </c>
      <c r="O28" s="736">
        <v>-5.6</v>
      </c>
      <c r="Q28" s="804">
        <v>13.2</v>
      </c>
      <c r="R28" s="736">
        <v>-50.8</v>
      </c>
      <c r="S28" s="736">
        <v>9.9</v>
      </c>
      <c r="T28" s="468">
        <v>-23400000</v>
      </c>
      <c r="U28" s="468">
        <v>27865013.830000002</v>
      </c>
      <c r="V28" s="468">
        <v>-3919524.77</v>
      </c>
      <c r="W28" s="468">
        <v>3372772.2800000003</v>
      </c>
      <c r="X28" s="468">
        <v>-3157308.04</v>
      </c>
      <c r="Y28" s="759"/>
      <c r="AB28" s="122" t="s">
        <v>597</v>
      </c>
      <c r="AC28" s="93"/>
      <c r="AD28" s="128">
        <v>10680</v>
      </c>
      <c r="AE28" s="128">
        <v>8681</v>
      </c>
      <c r="AF28" s="129">
        <v>6731</v>
      </c>
      <c r="AG28" s="129">
        <v>8241</v>
      </c>
      <c r="AH28" s="129">
        <v>6088</v>
      </c>
      <c r="AI28" s="129">
        <v>5520</v>
      </c>
      <c r="AJ28" s="129">
        <v>17312</v>
      </c>
      <c r="AK28" s="129">
        <v>4892</v>
      </c>
      <c r="AL28" s="129">
        <v>6682</v>
      </c>
      <c r="AM28" s="129">
        <v>2695</v>
      </c>
      <c r="AN28" s="129">
        <v>78</v>
      </c>
      <c r="AO28" s="129">
        <v>5268</v>
      </c>
      <c r="AP28" s="129">
        <v>390</v>
      </c>
      <c r="AQ28" s="129">
        <v>384</v>
      </c>
      <c r="AR28" s="129">
        <v>237</v>
      </c>
      <c r="AS28" s="129">
        <v>37914</v>
      </c>
      <c r="AT28" s="129">
        <v>10087</v>
      </c>
      <c r="AU28" s="129">
        <v>4153</v>
      </c>
      <c r="AV28" s="129">
        <v>915</v>
      </c>
      <c r="AW28" s="129">
        <v>5012</v>
      </c>
      <c r="AX28" s="129">
        <v>2683</v>
      </c>
      <c r="AY28" s="129">
        <v>7614.017770000004</v>
      </c>
      <c r="AZ28" s="129">
        <v>3005</v>
      </c>
      <c r="BA28"/>
      <c r="BB28" s="129">
        <v>34333</v>
      </c>
      <c r="BC28" s="129">
        <v>33812</v>
      </c>
      <c r="BD28" s="123">
        <v>14723</v>
      </c>
      <c r="BE28" s="129">
        <v>38925</v>
      </c>
      <c r="BF28" s="129">
        <v>20167</v>
      </c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</row>
    <row r="29" spans="2:138 16373:16373" s="96" customFormat="1" x14ac:dyDescent="0.35">
      <c r="B29" s="122" t="s">
        <v>233</v>
      </c>
      <c r="E29" s="888">
        <v>-0.8</v>
      </c>
      <c r="F29" s="1052">
        <v>-7.9</v>
      </c>
      <c r="G29" s="738">
        <v>-1.8</v>
      </c>
      <c r="H29" s="738">
        <v>-6</v>
      </c>
      <c r="I29" s="738">
        <v>-0.8</v>
      </c>
      <c r="J29" s="738">
        <v>1.3</v>
      </c>
      <c r="L29" s="738">
        <v>-5</v>
      </c>
      <c r="M29" s="738">
        <v>4.5</v>
      </c>
      <c r="N29" s="738">
        <v>0.7</v>
      </c>
      <c r="O29" s="738">
        <v>1.1000000000000001</v>
      </c>
      <c r="Q29" s="807">
        <v>-2.5</v>
      </c>
      <c r="R29" s="738">
        <v>9.6999999999999993</v>
      </c>
      <c r="S29" s="738">
        <v>-1.9</v>
      </c>
      <c r="T29" s="471">
        <v>4400000</v>
      </c>
      <c r="U29" s="471">
        <v>-5294352.6190999998</v>
      </c>
      <c r="V29" s="471">
        <v>744709.70629999996</v>
      </c>
      <c r="W29" s="471">
        <v>-640826.79319999996</v>
      </c>
      <c r="X29" s="471">
        <v>599888.52760000003</v>
      </c>
      <c r="Y29" s="759"/>
      <c r="AB29" s="122" t="s">
        <v>598</v>
      </c>
      <c r="AC29" s="93"/>
      <c r="AD29" s="128">
        <v>18934</v>
      </c>
      <c r="AE29" s="128">
        <v>22283</v>
      </c>
      <c r="AF29" s="123">
        <v>-398</v>
      </c>
      <c r="AG29" s="129">
        <v>3390</v>
      </c>
      <c r="AH29" s="129">
        <v>10355</v>
      </c>
      <c r="AI29" s="129">
        <v>6122</v>
      </c>
      <c r="AJ29" s="129">
        <v>8597</v>
      </c>
      <c r="AK29" s="129">
        <v>12503</v>
      </c>
      <c r="AL29" s="129">
        <v>12987</v>
      </c>
      <c r="AM29" s="129">
        <v>13375</v>
      </c>
      <c r="AN29" s="129">
        <v>11530</v>
      </c>
      <c r="AO29" s="129">
        <v>36979</v>
      </c>
      <c r="AP29" s="129">
        <v>14559</v>
      </c>
      <c r="AQ29" s="129">
        <v>23690</v>
      </c>
      <c r="AR29" s="129">
        <v>8302</v>
      </c>
      <c r="AS29" s="129">
        <v>15019</v>
      </c>
      <c r="AT29" s="129">
        <v>15184</v>
      </c>
      <c r="AU29" s="129">
        <v>15309</v>
      </c>
      <c r="AV29" s="129">
        <v>14361</v>
      </c>
      <c r="AW29" s="129">
        <v>14686</v>
      </c>
      <c r="AX29" s="129">
        <v>13145</v>
      </c>
      <c r="AY29" s="129">
        <v>16246.280300000002</v>
      </c>
      <c r="AZ29" s="129">
        <v>13308</v>
      </c>
      <c r="BA29"/>
      <c r="BB29" s="129">
        <v>44209</v>
      </c>
      <c r="BC29" s="129">
        <v>62099</v>
      </c>
      <c r="BD29" s="129">
        <v>66397</v>
      </c>
      <c r="BE29" s="129">
        <v>61239</v>
      </c>
      <c r="BF29" s="129">
        <v>59540</v>
      </c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</row>
    <row r="30" spans="2:138 16373:16373" s="96" customFormat="1" ht="37.5" x14ac:dyDescent="0.35">
      <c r="B30" s="122" t="s">
        <v>242</v>
      </c>
      <c r="E30" s="877">
        <v>-22.599999999999998</v>
      </c>
      <c r="F30" s="1041">
        <v>-67.3</v>
      </c>
      <c r="G30" s="738">
        <v>-15.1</v>
      </c>
      <c r="H30" s="738">
        <v>-24</v>
      </c>
      <c r="I30" s="738">
        <v>17.600000000000001</v>
      </c>
      <c r="J30" s="738">
        <v>34.4</v>
      </c>
      <c r="L30" s="738">
        <v>-12.8</v>
      </c>
      <c r="M30" s="738">
        <v>31.9</v>
      </c>
      <c r="N30" s="738">
        <v>-5.3</v>
      </c>
      <c r="O30" s="738">
        <v>20.6</v>
      </c>
      <c r="Q30" s="807">
        <v>37.700000000000003</v>
      </c>
      <c r="R30" s="738">
        <v>27.3</v>
      </c>
      <c r="S30" s="738">
        <v>1.7</v>
      </c>
      <c r="T30" s="471">
        <v>16500000</v>
      </c>
      <c r="U30" s="471">
        <v>-598072.66202954506</v>
      </c>
      <c r="V30" s="471">
        <v>28469965.285806052</v>
      </c>
      <c r="W30" s="471">
        <v>31500177</v>
      </c>
      <c r="X30" s="471">
        <v>0</v>
      </c>
      <c r="Y30" s="759"/>
      <c r="AB30" s="122" t="s">
        <v>599</v>
      </c>
      <c r="AC30" s="93"/>
      <c r="AD30" s="123">
        <v>472</v>
      </c>
      <c r="AE30" s="123">
        <v>-291</v>
      </c>
      <c r="AF30" s="123">
        <v>449</v>
      </c>
      <c r="AG30" s="123">
        <v>-14068</v>
      </c>
      <c r="AH30" s="123">
        <v>9361</v>
      </c>
      <c r="AI30" s="123">
        <v>-9796</v>
      </c>
      <c r="AJ30" s="123">
        <v>401</v>
      </c>
      <c r="AK30" s="123">
        <v>915</v>
      </c>
      <c r="AL30" s="129">
        <v>-1157</v>
      </c>
      <c r="AM30" s="129">
        <v>4639</v>
      </c>
      <c r="AN30" s="129">
        <v>90</v>
      </c>
      <c r="AO30" s="129">
        <v>844</v>
      </c>
      <c r="AP30" s="129">
        <v>1364</v>
      </c>
      <c r="AQ30" s="129">
        <v>638</v>
      </c>
      <c r="AR30" s="129">
        <v>595</v>
      </c>
      <c r="AS30" s="129">
        <v>864</v>
      </c>
      <c r="AT30" s="129">
        <v>2019</v>
      </c>
      <c r="AU30" s="123">
        <v>-836</v>
      </c>
      <c r="AV30" s="123">
        <v>247</v>
      </c>
      <c r="AW30" s="123">
        <v>-624</v>
      </c>
      <c r="AX30" s="123">
        <v>-3071</v>
      </c>
      <c r="AY30" s="123">
        <v>1013.9833423470004</v>
      </c>
      <c r="AZ30" s="123">
        <v>933</v>
      </c>
      <c r="BA30"/>
      <c r="BB30" s="123">
        <v>-13438</v>
      </c>
      <c r="BC30" s="123">
        <v>881</v>
      </c>
      <c r="BD30" s="130">
        <v>4416</v>
      </c>
      <c r="BE30" s="129">
        <v>3461</v>
      </c>
      <c r="BF30" s="129">
        <v>806</v>
      </c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</row>
    <row r="31" spans="2:138 16373:16373" s="96" customFormat="1" ht="25" x14ac:dyDescent="0.35">
      <c r="B31" s="89" t="s">
        <v>243</v>
      </c>
      <c r="E31" s="883">
        <v>-19.299999999999997</v>
      </c>
      <c r="F31" s="1047">
        <v>-33.699999999999996</v>
      </c>
      <c r="G31" s="737">
        <v>-7.3</v>
      </c>
      <c r="H31" s="737">
        <v>1.6999999999999993</v>
      </c>
      <c r="I31" s="737">
        <f>SUM(I28:I30)</f>
        <v>21</v>
      </c>
      <c r="J31" s="737">
        <v>29</v>
      </c>
      <c r="L31" s="737">
        <v>8.6999999999999993</v>
      </c>
      <c r="M31" s="737">
        <v>12.5</v>
      </c>
      <c r="N31" s="737">
        <v>-8.3000000000000007</v>
      </c>
      <c r="O31" s="737">
        <v>16.100000000000001</v>
      </c>
      <c r="Q31" s="806">
        <v>48.4</v>
      </c>
      <c r="R31" s="737">
        <v>-13.8</v>
      </c>
      <c r="S31" s="737">
        <v>9.6999999999999993</v>
      </c>
      <c r="T31" s="473">
        <v>-2500000</v>
      </c>
      <c r="U31" s="473">
        <f t="shared" ref="U31:X31" si="11">SUM(U28:U30)</f>
        <v>21972588.548870455</v>
      </c>
      <c r="V31" s="473">
        <f t="shared" si="11"/>
        <v>25295150.222106054</v>
      </c>
      <c r="W31" s="473">
        <f t="shared" si="11"/>
        <v>34232122.4868</v>
      </c>
      <c r="X31" s="473">
        <f t="shared" si="11"/>
        <v>-2557419.5123999999</v>
      </c>
      <c r="Y31" s="759"/>
      <c r="AB31" s="122" t="s">
        <v>600</v>
      </c>
      <c r="AC31" s="93"/>
      <c r="AD31" s="131">
        <v>0</v>
      </c>
      <c r="AE31" s="131">
        <v>0</v>
      </c>
      <c r="AF31" s="131">
        <v>0</v>
      </c>
      <c r="AG31" s="132">
        <v>1661</v>
      </c>
      <c r="AH31" s="131">
        <v>0</v>
      </c>
      <c r="AI31" s="131">
        <v>0</v>
      </c>
      <c r="AJ31" s="131">
        <v>0</v>
      </c>
      <c r="AK31" s="131">
        <v>0</v>
      </c>
      <c r="AL31" s="130">
        <v>1865</v>
      </c>
      <c r="AM31" s="131">
        <v>0</v>
      </c>
      <c r="AN31" s="131">
        <v>0</v>
      </c>
      <c r="AO31" s="131">
        <v>0</v>
      </c>
      <c r="AP31" s="131">
        <v>0</v>
      </c>
      <c r="AQ31" s="131"/>
      <c r="AR31" s="131"/>
      <c r="AS31" s="131">
        <v>0</v>
      </c>
      <c r="AT31" s="131"/>
      <c r="AU31" s="131"/>
      <c r="AV31" s="131"/>
      <c r="AW31" s="131"/>
      <c r="AX31" s="131"/>
      <c r="AY31" s="131"/>
      <c r="AZ31" s="131"/>
      <c r="BA31"/>
      <c r="BB31" s="129">
        <v>1661</v>
      </c>
      <c r="BC31" s="131" t="s">
        <v>1</v>
      </c>
      <c r="BD31" s="130">
        <v>1865</v>
      </c>
      <c r="BE31" s="131">
        <v>0</v>
      </c>
      <c r="BF31" s="131">
        <v>0</v>
      </c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</row>
    <row r="32" spans="2:138 16373:16373" x14ac:dyDescent="0.35">
      <c r="B32" s="122" t="s">
        <v>244</v>
      </c>
      <c r="E32" s="889">
        <v>-0.3</v>
      </c>
      <c r="F32" s="1053">
        <v>-102</v>
      </c>
      <c r="G32" s="736">
        <v>-55.5</v>
      </c>
      <c r="H32" s="736">
        <v>-55.500000000000007</v>
      </c>
      <c r="I32" s="736">
        <v>-0.6</v>
      </c>
      <c r="J32" s="736">
        <v>18.899999999999999</v>
      </c>
      <c r="L32" s="736">
        <v>-24</v>
      </c>
      <c r="M32" s="736">
        <v>-2.5</v>
      </c>
      <c r="N32" s="736">
        <v>45.4</v>
      </c>
      <c r="O32" s="736"/>
      <c r="Q32" s="804">
        <v>91</v>
      </c>
      <c r="R32" s="736">
        <v>-50.2</v>
      </c>
      <c r="S32" s="736">
        <v>-52.2</v>
      </c>
      <c r="T32" s="468">
        <v>-13200000</v>
      </c>
      <c r="U32" s="468">
        <v>-36824805.479232602</v>
      </c>
      <c r="V32" s="468">
        <v>21482409.263280001</v>
      </c>
      <c r="W32" s="468">
        <v>53217005.010000013</v>
      </c>
      <c r="X32" s="468">
        <v>-38077366.780000001</v>
      </c>
      <c r="Y32" s="759"/>
      <c r="AB32" s="46"/>
      <c r="AC32" s="47"/>
      <c r="AD32" s="222"/>
      <c r="AE32" s="222"/>
      <c r="AF32" s="222"/>
      <c r="AG32" s="222"/>
      <c r="AH32" s="222"/>
      <c r="AI32" s="222"/>
      <c r="AJ32" s="222"/>
      <c r="AK32" s="222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B32" s="222"/>
      <c r="BC32" s="222"/>
      <c r="BD32" s="222"/>
      <c r="BE32" s="223"/>
      <c r="BF32" s="223"/>
    </row>
    <row r="33" spans="2:138" x14ac:dyDescent="0.35">
      <c r="B33" s="122" t="s">
        <v>233</v>
      </c>
      <c r="E33" s="879">
        <v>0.1</v>
      </c>
      <c r="F33" s="1043">
        <v>19.399999999999999</v>
      </c>
      <c r="G33" s="736">
        <v>10.6</v>
      </c>
      <c r="H33" s="736">
        <v>10.6</v>
      </c>
      <c r="I33" s="736">
        <v>0.1</v>
      </c>
      <c r="J33" s="736">
        <v>-3.6</v>
      </c>
      <c r="L33" s="736">
        <v>4.5</v>
      </c>
      <c r="M33" s="736">
        <v>0.5</v>
      </c>
      <c r="N33" s="736">
        <v>-8.6</v>
      </c>
      <c r="O33" s="736"/>
      <c r="Q33" s="804">
        <v>-17.3</v>
      </c>
      <c r="R33" s="736">
        <v>9.5</v>
      </c>
      <c r="S33" s="736">
        <v>10</v>
      </c>
      <c r="T33" s="468">
        <v>2500000</v>
      </c>
      <c r="U33" s="468">
        <v>6996713.0410541948</v>
      </c>
      <c r="V33" s="468">
        <v>-4081659</v>
      </c>
      <c r="W33" s="468">
        <v>-10111231</v>
      </c>
      <c r="X33" s="468">
        <v>7234700</v>
      </c>
      <c r="Y33" s="759"/>
      <c r="AB33" s="46"/>
      <c r="AC33" s="47"/>
      <c r="AD33" s="49"/>
      <c r="AE33" s="49"/>
      <c r="AF33" s="49"/>
      <c r="AG33" s="49"/>
      <c r="AH33" s="49"/>
      <c r="AI33" s="49"/>
      <c r="AJ33" s="49"/>
      <c r="AK33" s="4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B33" s="49"/>
      <c r="BC33" s="49"/>
      <c r="BD33" s="49"/>
      <c r="BE33" s="79"/>
      <c r="BF33" s="79"/>
    </row>
    <row r="34" spans="2:138" x14ac:dyDescent="0.35">
      <c r="B34" s="122" t="s">
        <v>245</v>
      </c>
      <c r="E34" s="890">
        <v>0</v>
      </c>
      <c r="F34" s="1054">
        <v>3.8</v>
      </c>
      <c r="G34" s="739">
        <v>3.8</v>
      </c>
      <c r="H34" s="739">
        <v>3.8</v>
      </c>
      <c r="I34" s="739"/>
      <c r="J34" s="739"/>
      <c r="L34" s="739"/>
      <c r="M34" s="739"/>
      <c r="N34" s="739"/>
      <c r="O34" s="739"/>
      <c r="Q34" s="804" t="s">
        <v>1</v>
      </c>
      <c r="R34" s="739">
        <v>-0.7</v>
      </c>
      <c r="S34" s="739">
        <v>0.7</v>
      </c>
      <c r="T34" s="472"/>
      <c r="U34" s="472"/>
      <c r="V34" s="472"/>
      <c r="W34" s="472"/>
      <c r="X34" s="472"/>
      <c r="Y34" s="759"/>
      <c r="AB34" s="46"/>
      <c r="AC34" s="47"/>
      <c r="AD34" s="49"/>
      <c r="AE34" s="49"/>
      <c r="AF34" s="49"/>
      <c r="AG34" s="49"/>
      <c r="AH34" s="49"/>
      <c r="AI34" s="49"/>
      <c r="AJ34" s="49"/>
      <c r="AK34" s="4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B34" s="49"/>
      <c r="BC34" s="49"/>
      <c r="BD34" s="49"/>
      <c r="BE34" s="79"/>
      <c r="BF34" s="79"/>
    </row>
    <row r="35" spans="2:138" s="96" customFormat="1" ht="25" x14ac:dyDescent="0.35">
      <c r="B35" s="89" t="s">
        <v>246</v>
      </c>
      <c r="E35" s="881">
        <v>-0.19999999999999998</v>
      </c>
      <c r="F35" s="1045">
        <v>-78.8</v>
      </c>
      <c r="G35" s="737">
        <v>-41.1</v>
      </c>
      <c r="H35" s="737">
        <v>-41.100000000000009</v>
      </c>
      <c r="I35" s="737">
        <f>SUM(I32:I34)</f>
        <v>-0.5</v>
      </c>
      <c r="J35" s="737">
        <v>15.3</v>
      </c>
      <c r="L35" s="737">
        <v>-19.499999999999996</v>
      </c>
      <c r="M35" s="737">
        <v>-2</v>
      </c>
      <c r="N35" s="737">
        <v>36.799999999999997</v>
      </c>
      <c r="O35" s="737"/>
      <c r="Q35" s="810">
        <v>73.7</v>
      </c>
      <c r="R35" s="737">
        <v>-41.4</v>
      </c>
      <c r="S35" s="737">
        <v>-41.5</v>
      </c>
      <c r="T35" s="473">
        <v>-10700000</v>
      </c>
      <c r="U35" s="473">
        <f t="shared" ref="U35:X35" si="12">SUM(U32:U33)</f>
        <v>-29828092.438178405</v>
      </c>
      <c r="V35" s="473">
        <f t="shared" si="12"/>
        <v>17400750.263280001</v>
      </c>
      <c r="W35" s="473">
        <f t="shared" si="12"/>
        <v>43105774.010000013</v>
      </c>
      <c r="X35" s="473">
        <f t="shared" si="12"/>
        <v>-30842666.780000001</v>
      </c>
      <c r="Y35" s="759"/>
      <c r="AA35" s="56"/>
      <c r="AB35" s="89" t="s">
        <v>234</v>
      </c>
      <c r="AC35" s="91"/>
      <c r="AD35" s="98">
        <v>8257</v>
      </c>
      <c r="AE35" s="98">
        <v>96411</v>
      </c>
      <c r="AF35" s="98">
        <v>-101843</v>
      </c>
      <c r="AG35" s="98">
        <v>85707</v>
      </c>
      <c r="AH35" s="98">
        <v>73563</v>
      </c>
      <c r="AI35" s="98">
        <v>90085</v>
      </c>
      <c r="AJ35" s="98">
        <v>121923</v>
      </c>
      <c r="AK35" s="98">
        <v>-211381</v>
      </c>
      <c r="AL35" s="98">
        <v>26773</v>
      </c>
      <c r="AM35" s="98">
        <f>AM26+AM28-AM29+AM30</f>
        <v>142424</v>
      </c>
      <c r="AN35" s="98">
        <v>76752</v>
      </c>
      <c r="AO35" s="98">
        <v>-226156</v>
      </c>
      <c r="AP35" s="98">
        <v>-74613</v>
      </c>
      <c r="AQ35" s="98">
        <v>-155003</v>
      </c>
      <c r="AR35" s="98">
        <v>409</v>
      </c>
      <c r="AS35" s="98">
        <v>77952</v>
      </c>
      <c r="AT35" s="98">
        <v>98</v>
      </c>
      <c r="AU35" s="98">
        <f>AU26+AU28-AU29+AU30</f>
        <v>30253</v>
      </c>
      <c r="AV35" s="98">
        <f>AV26+AV28-AV29+AV30</f>
        <v>43854</v>
      </c>
      <c r="AW35" s="98">
        <v>42228</v>
      </c>
      <c r="AX35" s="98">
        <f>AX26+AX28-AX29+AX30</f>
        <v>49723</v>
      </c>
      <c r="AY35" s="98">
        <v>63075.624313818276</v>
      </c>
      <c r="AZ35" s="98">
        <v>132392</v>
      </c>
      <c r="BA35"/>
      <c r="BB35" s="98">
        <v>88532</v>
      </c>
      <c r="BC35" s="98">
        <v>93521</v>
      </c>
      <c r="BD35" s="98">
        <f>BD26+BD28-BD29+BD30+BD31</f>
        <v>10518</v>
      </c>
      <c r="BE35" s="98">
        <f>BE26+BE28-BE29+BE30+BE31</f>
        <v>-150924</v>
      </c>
      <c r="BF35" s="98">
        <v>116433</v>
      </c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</row>
    <row r="36" spans="2:138" x14ac:dyDescent="0.35">
      <c r="B36" s="89" t="s">
        <v>758</v>
      </c>
      <c r="E36" s="886">
        <v>-19.499999999999996</v>
      </c>
      <c r="F36" s="1050">
        <v>-112.5</v>
      </c>
      <c r="G36" s="741">
        <v>-48.4</v>
      </c>
      <c r="H36" s="741">
        <v>-39.400000000000006</v>
      </c>
      <c r="I36" s="741">
        <f>I31+I35</f>
        <v>20.5</v>
      </c>
      <c r="J36" s="741">
        <v>44.3</v>
      </c>
      <c r="L36" s="741">
        <v>-10.8</v>
      </c>
      <c r="M36" s="741">
        <v>10.5</v>
      </c>
      <c r="N36" s="741">
        <v>28.499999999999996</v>
      </c>
      <c r="O36" s="741">
        <v>16.100000000000001</v>
      </c>
      <c r="Q36" s="806">
        <v>122.1</v>
      </c>
      <c r="R36" s="741">
        <v>-55.2</v>
      </c>
      <c r="S36" s="741">
        <v>-31.8</v>
      </c>
      <c r="T36" s="475">
        <v>-13200000</v>
      </c>
      <c r="U36" s="475">
        <f t="shared" ref="U36:X36" si="13">U31+U35</f>
        <v>-7855503.8893079497</v>
      </c>
      <c r="V36" s="475">
        <f t="shared" si="13"/>
        <v>42695900.485386059</v>
      </c>
      <c r="W36" s="475">
        <f t="shared" si="13"/>
        <v>77337896.496800005</v>
      </c>
      <c r="X36" s="475">
        <f t="shared" si="13"/>
        <v>-33400086.292400002</v>
      </c>
      <c r="Y36" s="759"/>
      <c r="AB36" s="42"/>
      <c r="AC36" s="43"/>
      <c r="AD36" s="52"/>
      <c r="AE36" s="52"/>
      <c r="AF36" s="52"/>
      <c r="AG36" s="52"/>
      <c r="AH36" s="52"/>
      <c r="AI36" s="52"/>
      <c r="AJ36" s="52"/>
      <c r="AK36" s="52"/>
      <c r="AL36" s="98"/>
      <c r="AM36" s="98"/>
      <c r="AN36" s="98"/>
      <c r="AO36" s="98"/>
      <c r="AP36" s="98"/>
      <c r="AQ36" s="98"/>
      <c r="AR36" s="98"/>
      <c r="AS36" s="98">
        <v>0</v>
      </c>
      <c r="AT36" s="98"/>
      <c r="AU36" s="98"/>
      <c r="AV36" s="98"/>
      <c r="AW36" s="98"/>
      <c r="AX36" s="98"/>
      <c r="AY36" s="98"/>
      <c r="AZ36" s="98"/>
      <c r="BB36" s="52"/>
      <c r="BC36" s="52"/>
      <c r="BD36" s="52"/>
      <c r="BE36" s="98"/>
      <c r="BF36" s="98"/>
    </row>
    <row r="37" spans="2:138" s="96" customFormat="1" x14ac:dyDescent="0.35">
      <c r="B37" s="89" t="s">
        <v>247</v>
      </c>
      <c r="E37" s="891">
        <v>-137.59999999999988</v>
      </c>
      <c r="F37" s="1055">
        <v>-30.399999999998755</v>
      </c>
      <c r="G37" s="737">
        <v>53.5</v>
      </c>
      <c r="H37" s="737">
        <v>70.300000000000267</v>
      </c>
      <c r="I37" s="737">
        <f>I36+I25</f>
        <v>124.69999999999985</v>
      </c>
      <c r="J37" s="737">
        <v>192.3</v>
      </c>
      <c r="L37" s="737">
        <v>141.90000000000009</v>
      </c>
      <c r="M37" s="737">
        <v>48.199999999999875</v>
      </c>
      <c r="N37" s="737">
        <v>33.700000000000045</v>
      </c>
      <c r="O37" s="737">
        <v>-31.5</v>
      </c>
      <c r="Q37" s="806">
        <v>-103.2</v>
      </c>
      <c r="R37" s="737">
        <v>-279.5</v>
      </c>
      <c r="S37" s="737">
        <v>4.2</v>
      </c>
      <c r="T37" s="470">
        <v>170700000</v>
      </c>
      <c r="U37" s="470">
        <f t="shared" ref="U37:X37" si="14">U25+U36</f>
        <v>73820249.555585831</v>
      </c>
      <c r="V37" s="470">
        <f t="shared" si="14"/>
        <v>-91076524.212850928</v>
      </c>
      <c r="W37" s="470">
        <f t="shared" si="14"/>
        <v>107417783.03816293</v>
      </c>
      <c r="X37" s="470">
        <f t="shared" si="14"/>
        <v>44881630.642147869</v>
      </c>
      <c r="Y37" s="759"/>
      <c r="AA37" s="56"/>
      <c r="AB37" s="122" t="s">
        <v>233</v>
      </c>
      <c r="AC37" s="93"/>
      <c r="AD37" s="221">
        <v>6814</v>
      </c>
      <c r="AE37" s="221">
        <v>21088</v>
      </c>
      <c r="AF37" s="221">
        <v>-20297</v>
      </c>
      <c r="AG37" s="221">
        <v>15540</v>
      </c>
      <c r="AH37" s="221">
        <v>16029</v>
      </c>
      <c r="AI37" s="221">
        <v>19470</v>
      </c>
      <c r="AJ37" s="221">
        <v>22684</v>
      </c>
      <c r="AK37" s="221">
        <v>-45278</v>
      </c>
      <c r="AL37" s="221">
        <v>4713</v>
      </c>
      <c r="AM37" s="221">
        <v>1964</v>
      </c>
      <c r="AN37" s="221">
        <v>12337</v>
      </c>
      <c r="AO37" s="221">
        <v>-37067</v>
      </c>
      <c r="AP37" s="221">
        <v>-8235</v>
      </c>
      <c r="AQ37" s="221">
        <v>-26461</v>
      </c>
      <c r="AR37" s="221">
        <v>6069</v>
      </c>
      <c r="AS37" s="221">
        <v>11475</v>
      </c>
      <c r="AT37" s="221">
        <v>1532</v>
      </c>
      <c r="AU37" s="221">
        <v>9457</v>
      </c>
      <c r="AV37" s="221">
        <v>11475</v>
      </c>
      <c r="AW37" s="221">
        <v>12296</v>
      </c>
      <c r="AX37" s="221">
        <v>14114</v>
      </c>
      <c r="AY37" s="221">
        <v>9130.8494229794596</v>
      </c>
      <c r="AZ37" s="221">
        <v>27700</v>
      </c>
      <c r="BA37"/>
      <c r="BB37" s="221">
        <v>23145</v>
      </c>
      <c r="BC37" s="221">
        <v>15239</v>
      </c>
      <c r="BD37" s="221">
        <v>-19563</v>
      </c>
      <c r="BE37" s="221">
        <v>-17152</v>
      </c>
      <c r="BF37" s="221">
        <v>34760</v>
      </c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</row>
    <row r="38" spans="2:138" x14ac:dyDescent="0.35">
      <c r="B38" s="466" t="s">
        <v>141</v>
      </c>
      <c r="E38" s="889" t="s">
        <v>141</v>
      </c>
      <c r="F38" s="1053"/>
      <c r="G38" s="742"/>
      <c r="H38" s="742"/>
      <c r="I38" s="742"/>
      <c r="J38" s="742"/>
      <c r="L38" s="742"/>
      <c r="M38" s="742"/>
      <c r="N38" s="742"/>
      <c r="O38" s="742"/>
      <c r="Q38" s="742"/>
      <c r="R38" s="742"/>
      <c r="S38" s="742"/>
      <c r="T38" s="476"/>
      <c r="U38" s="476" t="s">
        <v>141</v>
      </c>
      <c r="V38" s="476" t="s">
        <v>141</v>
      </c>
      <c r="W38" s="476" t="s">
        <v>141</v>
      </c>
      <c r="X38" s="476" t="s">
        <v>141</v>
      </c>
      <c r="Y38" s="759"/>
      <c r="AB38" s="46"/>
      <c r="AC38" s="47"/>
      <c r="AD38" s="49"/>
      <c r="AE38" s="49"/>
      <c r="AF38" s="49"/>
      <c r="AG38" s="49"/>
      <c r="AH38" s="49"/>
      <c r="AI38" s="49"/>
      <c r="AJ38" s="49"/>
      <c r="AK38" s="49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B38" s="49"/>
      <c r="BC38" s="49"/>
      <c r="BD38" s="49"/>
      <c r="BE38" s="127"/>
      <c r="BF38" s="127"/>
    </row>
    <row r="39" spans="2:138" x14ac:dyDescent="0.35">
      <c r="B39" s="89" t="s">
        <v>248</v>
      </c>
      <c r="E39" s="879"/>
      <c r="F39" s="1043"/>
      <c r="G39" s="743"/>
      <c r="H39" s="743"/>
      <c r="I39" s="743"/>
      <c r="J39" s="743"/>
      <c r="L39" s="743"/>
      <c r="M39" s="743"/>
      <c r="N39" s="743"/>
      <c r="O39" s="743"/>
      <c r="Q39" s="743"/>
      <c r="R39" s="743"/>
      <c r="S39" s="743"/>
      <c r="T39" s="477"/>
      <c r="U39" s="477"/>
      <c r="V39" s="477"/>
      <c r="W39" s="477"/>
      <c r="X39" s="477"/>
      <c r="Y39" s="759"/>
      <c r="AB39" s="46"/>
      <c r="AC39" s="47"/>
      <c r="AD39" s="49"/>
      <c r="AE39" s="49"/>
      <c r="AF39" s="49"/>
      <c r="AG39" s="49"/>
      <c r="AH39" s="49"/>
      <c r="AI39" s="49"/>
      <c r="AJ39" s="49"/>
      <c r="AK39" s="49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B39" s="49"/>
      <c r="BC39" s="49"/>
      <c r="BD39" s="49"/>
      <c r="BE39" s="127"/>
      <c r="BF39" s="127"/>
    </row>
    <row r="40" spans="2:138" s="96" customFormat="1" x14ac:dyDescent="0.35">
      <c r="B40" s="122" t="s">
        <v>249</v>
      </c>
      <c r="E40" s="878">
        <v>-118.09999999999989</v>
      </c>
      <c r="F40" s="1042">
        <v>82.100000000001245</v>
      </c>
      <c r="G40" s="738">
        <v>101.9</v>
      </c>
      <c r="H40" s="738">
        <v>109.70000000000027</v>
      </c>
      <c r="I40" s="738">
        <v>104.2</v>
      </c>
      <c r="J40" s="738">
        <v>148</v>
      </c>
      <c r="L40" s="738">
        <v>152.69999999999999</v>
      </c>
      <c r="M40" s="738">
        <v>37.700000000000003</v>
      </c>
      <c r="N40" s="738">
        <v>5.2</v>
      </c>
      <c r="O40" s="738">
        <v>-47.6</v>
      </c>
      <c r="Q40" s="804">
        <v>-225.3</v>
      </c>
      <c r="R40" s="738">
        <v>-224.3</v>
      </c>
      <c r="S40" s="738">
        <v>36</v>
      </c>
      <c r="T40" s="471">
        <v>183900000</v>
      </c>
      <c r="U40" s="471">
        <f t="shared" ref="U40:V40" si="15">U25</f>
        <v>81675753.444893777</v>
      </c>
      <c r="V40" s="471">
        <f t="shared" si="15"/>
        <v>-133772424.69823699</v>
      </c>
      <c r="W40" s="471">
        <v>30280038.925986465</v>
      </c>
      <c r="X40" s="471">
        <v>75983290.361068591</v>
      </c>
      <c r="Y40" s="759"/>
      <c r="AB40" s="89" t="s">
        <v>232</v>
      </c>
      <c r="AC40" s="91"/>
      <c r="AD40" s="224">
        <v>1443</v>
      </c>
      <c r="AE40" s="224">
        <v>75323</v>
      </c>
      <c r="AF40" s="224">
        <v>-81546</v>
      </c>
      <c r="AG40" s="224">
        <v>70167</v>
      </c>
      <c r="AH40" s="224">
        <v>57534</v>
      </c>
      <c r="AI40" s="224">
        <v>70615</v>
      </c>
      <c r="AJ40" s="224">
        <v>99239</v>
      </c>
      <c r="AK40" s="224">
        <v>-166103</v>
      </c>
      <c r="AL40" s="224">
        <v>22060</v>
      </c>
      <c r="AM40" s="224">
        <f>AM35-AM37</f>
        <v>140460</v>
      </c>
      <c r="AN40" s="224">
        <v>64415</v>
      </c>
      <c r="AO40" s="224">
        <v>-189089</v>
      </c>
      <c r="AP40" s="224">
        <v>-66378</v>
      </c>
      <c r="AQ40" s="224">
        <v>-128542</v>
      </c>
      <c r="AR40" s="224">
        <v>-5660</v>
      </c>
      <c r="AS40" s="224">
        <v>66477</v>
      </c>
      <c r="AT40" s="224">
        <v>-1434</v>
      </c>
      <c r="AU40" s="224">
        <f>AU35-AU37</f>
        <v>20796</v>
      </c>
      <c r="AV40" s="224">
        <f>AV35-AV37</f>
        <v>32379</v>
      </c>
      <c r="AW40" s="224">
        <v>29932</v>
      </c>
      <c r="AX40" s="224">
        <f>AX35-AX37</f>
        <v>35609</v>
      </c>
      <c r="AY40" s="224">
        <v>53944.774890838817</v>
      </c>
      <c r="AZ40" s="224">
        <v>104692</v>
      </c>
      <c r="BA40"/>
      <c r="BB40" s="224">
        <v>65387</v>
      </c>
      <c r="BC40" s="224">
        <v>78282</v>
      </c>
      <c r="BD40" s="224">
        <f>BD35-BD37</f>
        <v>30081</v>
      </c>
      <c r="BE40" s="224">
        <f>BE35-BE37</f>
        <v>-133772</v>
      </c>
      <c r="BF40" s="224">
        <v>81673</v>
      </c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</row>
    <row r="41" spans="2:138" customFormat="1" x14ac:dyDescent="0.35">
      <c r="B41" s="122" t="s">
        <v>250</v>
      </c>
      <c r="E41" s="892">
        <v>0</v>
      </c>
      <c r="F41" s="1056"/>
      <c r="G41" s="736"/>
      <c r="H41" s="738"/>
      <c r="I41" s="738"/>
      <c r="J41" s="738"/>
      <c r="L41" s="738"/>
      <c r="M41" s="738"/>
      <c r="N41" s="738"/>
      <c r="O41" s="738"/>
      <c r="Q41" s="804" t="s">
        <v>1</v>
      </c>
      <c r="R41" s="738" t="s">
        <v>1</v>
      </c>
      <c r="S41" s="738">
        <v>0</v>
      </c>
      <c r="T41" s="471">
        <v>0</v>
      </c>
      <c r="U41" s="471">
        <v>0</v>
      </c>
      <c r="V41" s="471">
        <v>0</v>
      </c>
      <c r="W41" s="471">
        <v>-200152.38598646701</v>
      </c>
      <c r="X41" s="471">
        <v>2298427.0499999998</v>
      </c>
      <c r="Y41" s="759"/>
    </row>
    <row r="42" spans="2:138" x14ac:dyDescent="0.35">
      <c r="B42" s="89" t="s">
        <v>251</v>
      </c>
      <c r="C42" s="292"/>
      <c r="D42" s="292"/>
      <c r="E42" s="893"/>
      <c r="F42" s="1057"/>
      <c r="H42" s="743"/>
      <c r="I42" s="743"/>
      <c r="J42" s="743"/>
      <c r="K42" s="292"/>
      <c r="L42" s="743"/>
      <c r="M42" s="743"/>
      <c r="N42" s="743"/>
      <c r="O42" s="743"/>
      <c r="P42" s="292"/>
      <c r="Q42" s="743"/>
      <c r="R42" s="743"/>
      <c r="S42" s="743"/>
      <c r="T42" s="477"/>
      <c r="U42" s="477"/>
      <c r="V42" s="477"/>
      <c r="W42" s="477"/>
      <c r="X42" s="477"/>
      <c r="Y42" s="759"/>
      <c r="AA42" s="292"/>
      <c r="AB42" s="292"/>
      <c r="AD42" s="292"/>
      <c r="AE42" s="292"/>
      <c r="AF42" s="292"/>
      <c r="AH42" s="389"/>
    </row>
    <row r="43" spans="2:138" ht="25" x14ac:dyDescent="0.35">
      <c r="B43" s="122" t="s">
        <v>252</v>
      </c>
      <c r="E43" s="879">
        <v>-137.59999999999988</v>
      </c>
      <c r="F43" s="1043">
        <v>-30.399999999998755</v>
      </c>
      <c r="G43" s="738" t="s">
        <v>814</v>
      </c>
      <c r="H43" s="736">
        <v>70.300000000000267</v>
      </c>
      <c r="I43" s="736">
        <v>124.7</v>
      </c>
      <c r="J43" s="736">
        <v>192.3</v>
      </c>
      <c r="L43" s="736">
        <v>141.90000000000003</v>
      </c>
      <c r="M43" s="736">
        <v>48.2</v>
      </c>
      <c r="N43" s="736">
        <v>33.700000000000003</v>
      </c>
      <c r="O43" s="736">
        <v>-31.5</v>
      </c>
      <c r="Q43" s="804">
        <v>-103.2</v>
      </c>
      <c r="R43" s="736">
        <v>-279.5</v>
      </c>
      <c r="S43" s="736">
        <v>4.2</v>
      </c>
      <c r="T43" s="468">
        <v>170700000</v>
      </c>
      <c r="U43" s="468">
        <f t="shared" ref="U43:X43" si="16">U37</f>
        <v>73820249.555585831</v>
      </c>
      <c r="V43" s="468">
        <f t="shared" si="16"/>
        <v>-91076524.212850928</v>
      </c>
      <c r="W43" s="468">
        <f t="shared" si="16"/>
        <v>107417783.03816293</v>
      </c>
      <c r="X43" s="468">
        <f t="shared" si="16"/>
        <v>44881630.642147869</v>
      </c>
      <c r="Y43" s="759"/>
      <c r="AE43" s="71"/>
      <c r="AH43" s="389"/>
    </row>
    <row r="44" spans="2:138" x14ac:dyDescent="0.35">
      <c r="B44" s="122" t="s">
        <v>250</v>
      </c>
      <c r="E44" s="879">
        <v>0</v>
      </c>
      <c r="F44" s="1043"/>
      <c r="G44" s="736"/>
      <c r="H44" s="736"/>
      <c r="I44" s="736"/>
      <c r="J44" s="736"/>
      <c r="L44" s="736"/>
      <c r="M44" s="736"/>
      <c r="N44" s="736"/>
      <c r="O44" s="736"/>
      <c r="Q44" s="804" t="s">
        <v>1</v>
      </c>
      <c r="R44" s="736" t="s">
        <v>1</v>
      </c>
      <c r="S44" s="736" t="s">
        <v>1</v>
      </c>
      <c r="T44" s="468">
        <v>0</v>
      </c>
      <c r="U44" s="468">
        <v>0</v>
      </c>
      <c r="V44" s="468">
        <v>0</v>
      </c>
      <c r="W44" s="468">
        <v>-143466.95853600118</v>
      </c>
      <c r="X44" s="468">
        <v>1123241.406984</v>
      </c>
      <c r="Y44" s="759"/>
      <c r="AD44" s="72"/>
      <c r="AE44" s="72"/>
      <c r="AF44" s="72"/>
    </row>
    <row r="45" spans="2:138" x14ac:dyDescent="0.35">
      <c r="B45" s="466"/>
      <c r="E45" s="894"/>
      <c r="F45" s="1058"/>
      <c r="H45" s="742"/>
      <c r="I45" s="742"/>
      <c r="J45" s="742"/>
      <c r="L45" s="742"/>
      <c r="M45" s="742"/>
      <c r="N45" s="742"/>
      <c r="O45" s="742"/>
      <c r="Q45" s="742"/>
      <c r="R45" s="742"/>
      <c r="S45" s="742"/>
      <c r="T45" s="156"/>
      <c r="U45" s="156"/>
      <c r="V45" s="156"/>
      <c r="W45" s="156"/>
      <c r="X45" s="156"/>
      <c r="Y45" s="759"/>
      <c r="AE45" s="73"/>
    </row>
    <row r="46" spans="2:138" x14ac:dyDescent="0.35">
      <c r="B46" s="89" t="s">
        <v>235</v>
      </c>
      <c r="E46" s="894"/>
      <c r="F46" s="1058"/>
      <c r="H46" s="741"/>
      <c r="I46" s="741"/>
      <c r="J46" s="741"/>
      <c r="L46" s="741"/>
      <c r="M46" s="741"/>
      <c r="N46" s="741"/>
      <c r="O46" s="741"/>
      <c r="Q46" s="741"/>
      <c r="R46" s="741"/>
      <c r="S46" s="741"/>
      <c r="T46" s="478"/>
      <c r="U46" s="478" t="s">
        <v>141</v>
      </c>
      <c r="V46" s="478" t="s">
        <v>141</v>
      </c>
      <c r="W46" s="478" t="s">
        <v>141</v>
      </c>
      <c r="X46" s="478" t="s">
        <v>141</v>
      </c>
      <c r="Y46" s="759"/>
    </row>
    <row r="47" spans="2:138" x14ac:dyDescent="0.35">
      <c r="B47" s="122" t="s">
        <v>239</v>
      </c>
      <c r="E47" s="1040">
        <v>44786917</v>
      </c>
      <c r="F47" s="739">
        <v>44786917</v>
      </c>
      <c r="G47" s="1158">
        <v>44786917</v>
      </c>
      <c r="H47" s="745">
        <v>44786917</v>
      </c>
      <c r="I47" s="745" t="s">
        <v>689</v>
      </c>
      <c r="J47" s="745" t="s">
        <v>689</v>
      </c>
      <c r="L47" s="745" t="s">
        <v>689</v>
      </c>
      <c r="M47" s="745" t="s">
        <v>689</v>
      </c>
      <c r="N47" s="745" t="s">
        <v>689</v>
      </c>
      <c r="O47" s="745" t="s">
        <v>689</v>
      </c>
      <c r="Q47" s="811" t="s">
        <v>689</v>
      </c>
      <c r="R47" s="745" t="s">
        <v>689</v>
      </c>
      <c r="S47" s="745">
        <v>44786917</v>
      </c>
      <c r="T47" s="141">
        <v>44786917</v>
      </c>
      <c r="U47" s="141">
        <v>44786917</v>
      </c>
      <c r="V47" s="141">
        <v>44786917</v>
      </c>
      <c r="W47" s="141">
        <v>44786917</v>
      </c>
      <c r="X47" s="141">
        <v>44786917</v>
      </c>
      <c r="Y47" s="759"/>
      <c r="Z47" s="292"/>
    </row>
    <row r="48" spans="2:138" x14ac:dyDescent="0.35">
      <c r="B48" s="122" t="s">
        <v>238</v>
      </c>
      <c r="E48" s="895">
        <v>-2.6368396427173089</v>
      </c>
      <c r="F48" s="1059">
        <v>1.8326196116217712</v>
      </c>
      <c r="G48" s="741">
        <v>2.2799999999999998</v>
      </c>
      <c r="H48" s="744">
        <v>2.4500766453855349</v>
      </c>
      <c r="I48" s="744">
        <v>2.33</v>
      </c>
      <c r="J48" s="744">
        <v>3.31</v>
      </c>
      <c r="L48" s="744">
        <v>3.4200000000000004</v>
      </c>
      <c r="M48" s="744">
        <v>0.84</v>
      </c>
      <c r="N48" s="744">
        <v>0.11</v>
      </c>
      <c r="O48" s="744">
        <v>-1.06</v>
      </c>
      <c r="Q48" s="812">
        <v>-5.03</v>
      </c>
      <c r="R48" s="744">
        <v>-5.01</v>
      </c>
      <c r="S48" s="744">
        <v>0.8</v>
      </c>
      <c r="T48" s="479">
        <v>4.1100000000000003</v>
      </c>
      <c r="U48" s="479">
        <f t="shared" ref="U48:V48" si="17">U25/U47</f>
        <v>1.8236520599284336</v>
      </c>
      <c r="V48" s="479">
        <f t="shared" si="17"/>
        <v>-2.9868638803210543</v>
      </c>
      <c r="W48" s="479">
        <v>0.67</v>
      </c>
      <c r="X48" s="479">
        <v>1.6964010065562274</v>
      </c>
      <c r="Y48" s="759"/>
    </row>
    <row r="49" spans="20:26" x14ac:dyDescent="0.35">
      <c r="T49" s="392"/>
      <c r="X49" s="392"/>
      <c r="Z49" s="392"/>
    </row>
    <row r="50" spans="20:26" x14ac:dyDescent="0.35">
      <c r="T50" s="392"/>
      <c r="X50" s="392"/>
      <c r="Z50" s="392"/>
    </row>
    <row r="51" spans="20:26" x14ac:dyDescent="0.35">
      <c r="T51" s="392"/>
      <c r="X51" s="392"/>
      <c r="Z51" s="392"/>
    </row>
    <row r="52" spans="20:26" x14ac:dyDescent="0.35">
      <c r="T52" s="56"/>
    </row>
    <row r="53" spans="20:26" x14ac:dyDescent="0.35">
      <c r="T53" s="392"/>
      <c r="X53" s="392"/>
      <c r="Z53" s="392"/>
    </row>
    <row r="54" spans="20:26" x14ac:dyDescent="0.35">
      <c r="T54" s="394"/>
      <c r="X54" s="394"/>
      <c r="Z54" s="394"/>
    </row>
    <row r="58" spans="20:26" x14ac:dyDescent="0.35">
      <c r="T58" s="392"/>
      <c r="X58" s="392"/>
      <c r="Z58" s="392"/>
    </row>
    <row r="60" spans="20:26" x14ac:dyDescent="0.35">
      <c r="T60" s="392"/>
      <c r="X60" s="392"/>
      <c r="Z60" s="392"/>
    </row>
    <row r="69" spans="20:138" x14ac:dyDescent="0.35">
      <c r="Y69" s="354"/>
      <c r="Z69" s="354"/>
      <c r="AA69" s="354"/>
      <c r="AB69" s="354"/>
    </row>
    <row r="72" spans="20:138" x14ac:dyDescent="0.35">
      <c r="T72" s="392"/>
      <c r="X72" s="392"/>
      <c r="Z72" s="392"/>
    </row>
    <row r="77" spans="20:138" x14ac:dyDescent="0.35">
      <c r="T77" s="396"/>
      <c r="U77" s="395"/>
      <c r="V77" s="395"/>
      <c r="W77" s="395"/>
      <c r="X77" s="395"/>
      <c r="Y77"/>
      <c r="Z77"/>
      <c r="AA77"/>
      <c r="AB77"/>
      <c r="AD77"/>
      <c r="AE77"/>
      <c r="AF77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</row>
    <row r="78" spans="20:138" x14ac:dyDescent="0.35">
      <c r="T78" s="396"/>
      <c r="U78" s="395"/>
      <c r="V78" s="395"/>
      <c r="W78" s="395"/>
      <c r="X78" s="395"/>
      <c r="Y78"/>
      <c r="Z78"/>
      <c r="AA78"/>
      <c r="AB78"/>
      <c r="AD78"/>
      <c r="AE78"/>
      <c r="AF78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</row>
    <row r="79" spans="20:138" x14ac:dyDescent="0.35">
      <c r="T79" s="396"/>
      <c r="U79" s="395"/>
      <c r="V79" s="395"/>
      <c r="W79" s="395"/>
      <c r="X79" s="395"/>
      <c r="Y79"/>
      <c r="Z79"/>
      <c r="AA79"/>
      <c r="AB79"/>
      <c r="AD79"/>
      <c r="AE79"/>
      <c r="AF79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</row>
    <row r="80" spans="20:138" x14ac:dyDescent="0.35">
      <c r="T80" s="396"/>
      <c r="U80" s="395"/>
      <c r="V80" s="395"/>
      <c r="W80" s="395"/>
      <c r="X80" s="395"/>
      <c r="Y80"/>
      <c r="Z80"/>
      <c r="AA80"/>
      <c r="AB80"/>
      <c r="AD80"/>
      <c r="AE80"/>
      <c r="AF8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</row>
    <row r="81" spans="20:138" x14ac:dyDescent="0.35">
      <c r="T81" s="396"/>
      <c r="U81" s="395"/>
      <c r="V81" s="395"/>
      <c r="W81" s="395"/>
      <c r="X81" s="395"/>
      <c r="Y81"/>
      <c r="Z81"/>
      <c r="AA81"/>
      <c r="AB81"/>
      <c r="AD81"/>
      <c r="AE81"/>
      <c r="AF81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</row>
    <row r="82" spans="20:138" x14ac:dyDescent="0.35">
      <c r="T82" s="396"/>
      <c r="U82" s="395"/>
      <c r="V82" s="395"/>
      <c r="W82" s="395"/>
      <c r="X82" s="395"/>
      <c r="Y82"/>
      <c r="Z82"/>
      <c r="AA82"/>
      <c r="AB82"/>
      <c r="AD82"/>
      <c r="AE82"/>
      <c r="AF82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</row>
    <row r="86" spans="20:138" x14ac:dyDescent="0.35">
      <c r="X86" s="56">
        <v>1000</v>
      </c>
    </row>
  </sheetData>
  <mergeCells count="9">
    <mergeCell ref="AN5:AN6"/>
    <mergeCell ref="AM5:AM6"/>
    <mergeCell ref="AK5:AK6"/>
    <mergeCell ref="AL5:AL6"/>
    <mergeCell ref="AA3:AA4"/>
    <mergeCell ref="AE5:AE6"/>
    <mergeCell ref="AD5:AD6"/>
    <mergeCell ref="AF5:AF6"/>
    <mergeCell ref="AJ5:AJ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G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D44" sqref="D44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4" width="17.1796875" customWidth="1"/>
    <col min="5" max="5" width="15" customWidth="1"/>
    <col min="6" max="6" width="16.81640625" customWidth="1"/>
    <col min="7" max="7" width="14.1796875" customWidth="1"/>
    <col min="8" max="8" width="14.54296875" customWidth="1"/>
    <col min="9" max="9" width="2" customWidth="1"/>
    <col min="10" max="13" width="13.453125" customWidth="1"/>
    <col min="14" max="14" width="3" customWidth="1"/>
    <col min="15" max="15" width="13.81640625" customWidth="1"/>
    <col min="16" max="20" width="14.7265625" customWidth="1"/>
    <col min="21" max="21" width="13.7265625" customWidth="1"/>
    <col min="22" max="28" width="13.453125" customWidth="1"/>
    <col min="32" max="32" width="15.81640625" customWidth="1"/>
    <col min="33" max="33" width="65.54296875" style="14" hidden="1" customWidth="1" outlineLevel="1"/>
    <col min="34" max="34" width="10.81640625" style="14" hidden="1" customWidth="1" outlineLevel="1"/>
    <col min="35" max="58" width="13.81640625" style="12" hidden="1" customWidth="1" outlineLevel="1"/>
    <col min="59" max="59" width="9.1796875" style="12" collapsed="1"/>
    <col min="60" max="16384" width="9.1796875" style="12"/>
  </cols>
  <sheetData>
    <row r="1" spans="1:58" x14ac:dyDescent="0.35">
      <c r="A1" s="80"/>
      <c r="B1" s="87" t="s">
        <v>253</v>
      </c>
      <c r="AG1" s="87" t="s">
        <v>253</v>
      </c>
      <c r="AH1" s="26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x14ac:dyDescent="0.35">
      <c r="AH2" s="29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</row>
    <row r="3" spans="1:58" ht="14.5" customHeight="1" x14ac:dyDescent="0.35">
      <c r="B3" s="1079"/>
      <c r="D3" s="1077" t="s">
        <v>806</v>
      </c>
      <c r="E3" s="1073" t="s">
        <v>793</v>
      </c>
      <c r="F3" s="1073" t="s">
        <v>787</v>
      </c>
      <c r="G3" s="1073" t="s">
        <v>786</v>
      </c>
      <c r="H3" s="1073" t="s">
        <v>785</v>
      </c>
      <c r="I3" s="959"/>
      <c r="J3" s="1073" t="s">
        <v>770</v>
      </c>
      <c r="K3" s="1073" t="s">
        <v>765</v>
      </c>
      <c r="L3" s="1073" t="s">
        <v>760</v>
      </c>
      <c r="M3" s="1073" t="s">
        <v>752</v>
      </c>
      <c r="O3" s="1073" t="s">
        <v>732</v>
      </c>
      <c r="P3" s="1073" t="s">
        <v>691</v>
      </c>
      <c r="Q3" s="1073" t="s">
        <v>672</v>
      </c>
      <c r="R3" s="1073" t="s">
        <v>663</v>
      </c>
      <c r="S3" s="1073" t="s">
        <v>690</v>
      </c>
      <c r="T3" s="1073" t="s">
        <v>644</v>
      </c>
      <c r="U3" s="1073" t="s">
        <v>202</v>
      </c>
      <c r="V3" s="1073" t="s">
        <v>201</v>
      </c>
      <c r="W3" s="1073" t="s">
        <v>200</v>
      </c>
      <c r="X3" s="1073" t="s">
        <v>199</v>
      </c>
      <c r="Y3" s="1073" t="s">
        <v>195</v>
      </c>
      <c r="Z3" s="1073" t="s">
        <v>191</v>
      </c>
      <c r="AA3" s="1073" t="s">
        <v>187</v>
      </c>
      <c r="AB3" s="1073" t="s">
        <v>183</v>
      </c>
      <c r="AF3" s="1070" t="s">
        <v>219</v>
      </c>
      <c r="AG3" s="1070"/>
      <c r="AH3" s="29"/>
      <c r="AI3" s="1073" t="s">
        <v>635</v>
      </c>
      <c r="AJ3" s="1073" t="s">
        <v>407</v>
      </c>
      <c r="AK3" s="1073" t="s">
        <v>411</v>
      </c>
      <c r="AL3" s="1073" t="s">
        <v>395</v>
      </c>
      <c r="AM3" s="1075" t="s">
        <v>636</v>
      </c>
      <c r="AN3" s="1075" t="s">
        <v>409</v>
      </c>
      <c r="AO3" s="1075" t="s">
        <v>412</v>
      </c>
      <c r="AP3" s="1075" t="s">
        <v>415</v>
      </c>
      <c r="AQ3" s="1075" t="s">
        <v>637</v>
      </c>
      <c r="AR3" s="1075" t="s">
        <v>184</v>
      </c>
      <c r="AS3" s="1075" t="s">
        <v>425</v>
      </c>
      <c r="AT3" s="1075" t="s">
        <v>638</v>
      </c>
      <c r="AU3" s="1075" t="s">
        <v>187</v>
      </c>
      <c r="AV3" s="1075" t="s">
        <v>639</v>
      </c>
      <c r="AW3" s="1075" t="s">
        <v>640</v>
      </c>
      <c r="AX3" s="1075" t="s">
        <v>641</v>
      </c>
      <c r="AY3" s="1075" t="s">
        <v>642</v>
      </c>
      <c r="AZ3" s="1075" t="s">
        <v>192</v>
      </c>
      <c r="BA3" s="1075" t="s">
        <v>193</v>
      </c>
      <c r="BB3" s="1075" t="s">
        <v>194</v>
      </c>
      <c r="BC3" s="1075" t="s">
        <v>195</v>
      </c>
      <c r="BD3" s="1075" t="s">
        <v>196</v>
      </c>
      <c r="BE3" s="1075" t="s">
        <v>197</v>
      </c>
      <c r="BF3" s="1075" t="s">
        <v>198</v>
      </c>
    </row>
    <row r="4" spans="1:58" ht="15" thickBot="1" x14ac:dyDescent="0.4">
      <c r="B4" s="1080"/>
      <c r="D4" s="1078"/>
      <c r="E4" s="1074"/>
      <c r="F4" s="1074"/>
      <c r="G4" s="1074"/>
      <c r="H4" s="1074"/>
      <c r="I4" s="960"/>
      <c r="J4" s="1074"/>
      <c r="K4" s="1074"/>
      <c r="L4" s="1074"/>
      <c r="M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F4" s="1071"/>
      <c r="AG4" s="1071"/>
      <c r="AH4" s="29"/>
      <c r="AI4" s="1074"/>
      <c r="AJ4" s="1074"/>
      <c r="AK4" s="1074"/>
      <c r="AL4" s="1074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</row>
    <row r="5" spans="1:58" x14ac:dyDescent="0.35">
      <c r="B5" s="295"/>
      <c r="D5" s="896" t="s">
        <v>646</v>
      </c>
      <c r="E5" s="1029" t="s">
        <v>646</v>
      </c>
      <c r="F5" s="876" t="s">
        <v>646</v>
      </c>
      <c r="G5" s="876" t="s">
        <v>646</v>
      </c>
      <c r="H5" s="876" t="s">
        <v>646</v>
      </c>
      <c r="I5" s="959"/>
      <c r="J5" s="876" t="s">
        <v>646</v>
      </c>
      <c r="K5" s="876" t="s">
        <v>646</v>
      </c>
      <c r="L5" s="876" t="s">
        <v>646</v>
      </c>
      <c r="M5" s="876" t="s">
        <v>646</v>
      </c>
      <c r="O5" s="828" t="s">
        <v>662</v>
      </c>
      <c r="P5" s="799" t="s">
        <v>662</v>
      </c>
      <c r="Q5" s="767" t="s">
        <v>217</v>
      </c>
      <c r="R5" s="767" t="s">
        <v>217</v>
      </c>
      <c r="S5" s="767" t="s">
        <v>217</v>
      </c>
      <c r="T5" s="722" t="s">
        <v>217</v>
      </c>
      <c r="U5" s="722" t="s">
        <v>217</v>
      </c>
      <c r="V5" s="722" t="s">
        <v>217</v>
      </c>
      <c r="W5" s="722" t="s">
        <v>217</v>
      </c>
      <c r="X5" s="722" t="s">
        <v>217</v>
      </c>
      <c r="Y5" s="722" t="s">
        <v>217</v>
      </c>
      <c r="Z5" s="722" t="s">
        <v>217</v>
      </c>
      <c r="AA5" s="722" t="s">
        <v>217</v>
      </c>
      <c r="AB5" s="722" t="s">
        <v>217</v>
      </c>
      <c r="AG5" s="493"/>
      <c r="AH5" s="29"/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  <c r="AY5" s="489" t="s">
        <v>0</v>
      </c>
      <c r="AZ5" s="489" t="s">
        <v>0</v>
      </c>
      <c r="BA5" s="489" t="s">
        <v>0</v>
      </c>
      <c r="BB5" s="489" t="s">
        <v>0</v>
      </c>
      <c r="BC5" s="489" t="s">
        <v>0</v>
      </c>
      <c r="BD5" s="489" t="s">
        <v>0</v>
      </c>
      <c r="BE5" s="489" t="s">
        <v>0</v>
      </c>
      <c r="BF5" s="489" t="s">
        <v>0</v>
      </c>
    </row>
    <row r="6" spans="1:58" x14ac:dyDescent="0.35">
      <c r="B6" s="100" t="s">
        <v>254</v>
      </c>
      <c r="F6" s="778"/>
      <c r="G6" s="778"/>
      <c r="AG6" s="100" t="s">
        <v>2</v>
      </c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</row>
    <row r="7" spans="1:58" x14ac:dyDescent="0.35">
      <c r="B7" s="29"/>
      <c r="F7" s="778"/>
      <c r="G7" s="778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C7" s="30"/>
      <c r="BD7" s="30"/>
      <c r="BE7" s="30"/>
      <c r="BF7" s="30"/>
    </row>
    <row r="8" spans="1:58" x14ac:dyDescent="0.35">
      <c r="B8" s="100" t="s">
        <v>255</v>
      </c>
      <c r="E8" s="897"/>
      <c r="F8" s="778"/>
      <c r="G8" s="778"/>
      <c r="AG8" s="100" t="s">
        <v>255</v>
      </c>
      <c r="AH8" s="29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277"/>
      <c r="BB8" s="277"/>
      <c r="BC8" s="31"/>
      <c r="BD8" s="31"/>
      <c r="BE8" s="31"/>
      <c r="BF8" s="31"/>
    </row>
    <row r="9" spans="1:58" s="101" customFormat="1" ht="14" x14ac:dyDescent="0.3">
      <c r="B9" s="133" t="s">
        <v>256</v>
      </c>
      <c r="D9" s="898">
        <v>4447.7999999999993</v>
      </c>
      <c r="E9" s="505">
        <v>4440.2999999999993</v>
      </c>
      <c r="F9" s="505">
        <v>4462.3</v>
      </c>
      <c r="G9" s="505">
        <v>4457.9000000000005</v>
      </c>
      <c r="H9" s="505">
        <v>4253.8</v>
      </c>
      <c r="I9" s="505"/>
      <c r="J9" s="505">
        <v>4208.3</v>
      </c>
      <c r="K9" s="505" t="s">
        <v>693</v>
      </c>
      <c r="L9" s="505">
        <v>4251.6000000000004</v>
      </c>
      <c r="M9" s="505">
        <v>4307.3</v>
      </c>
      <c r="O9" s="505">
        <v>4241.6000000000004</v>
      </c>
      <c r="P9" s="505" t="s">
        <v>692</v>
      </c>
      <c r="Q9" s="505" t="s">
        <v>674</v>
      </c>
      <c r="R9" s="505">
        <v>4327.2</v>
      </c>
      <c r="S9" s="505" t="s">
        <v>693</v>
      </c>
      <c r="T9" s="458">
        <v>4329.6000000000004</v>
      </c>
      <c r="U9" s="458">
        <v>4201.2</v>
      </c>
      <c r="V9" s="458">
        <v>4107.5</v>
      </c>
      <c r="W9" s="458">
        <v>3932.6</v>
      </c>
      <c r="X9" s="458">
        <v>3997</v>
      </c>
      <c r="Y9" s="458">
        <v>3750.4</v>
      </c>
      <c r="Z9" s="458">
        <v>3734.6</v>
      </c>
      <c r="AA9" s="458">
        <v>3750.9</v>
      </c>
      <c r="AB9" s="458">
        <v>3229.5</v>
      </c>
      <c r="AC9" s="760"/>
      <c r="AG9" s="133" t="s">
        <v>602</v>
      </c>
      <c r="AH9" s="133"/>
      <c r="AI9" s="277">
        <v>3807115</v>
      </c>
      <c r="AJ9" s="277">
        <v>3802838.5027227621</v>
      </c>
      <c r="AK9" s="277">
        <v>3761935.6998939626</v>
      </c>
      <c r="AL9" s="277">
        <v>3855710.5351715107</v>
      </c>
      <c r="AM9" s="277">
        <v>3855446</v>
      </c>
      <c r="AN9" s="277">
        <v>3875639.6395300003</v>
      </c>
      <c r="AO9" s="277">
        <v>3926422</v>
      </c>
      <c r="AP9" s="277">
        <v>3986680.8597199996</v>
      </c>
      <c r="AQ9" s="277" t="s">
        <v>48</v>
      </c>
      <c r="AR9" s="277">
        <v>4048892</v>
      </c>
      <c r="AS9" s="277">
        <v>4898646</v>
      </c>
      <c r="AT9" s="277">
        <v>4857646</v>
      </c>
      <c r="AU9" s="277">
        <v>4719748</v>
      </c>
      <c r="AV9" s="277">
        <v>4763797</v>
      </c>
      <c r="AW9" s="277">
        <v>4727738</v>
      </c>
      <c r="AX9" s="277">
        <v>4723301</v>
      </c>
      <c r="AY9" s="277">
        <v>4700550</v>
      </c>
      <c r="AZ9" s="277">
        <v>4594168</v>
      </c>
      <c r="BA9" s="277">
        <v>4593454</v>
      </c>
      <c r="BB9" s="277">
        <v>4606836</v>
      </c>
      <c r="BC9" s="277">
        <v>4687982</v>
      </c>
      <c r="BD9" s="277">
        <v>4697034</v>
      </c>
      <c r="BE9" s="277">
        <v>4702942</v>
      </c>
      <c r="BF9" s="277">
        <v>4733717</v>
      </c>
    </row>
    <row r="10" spans="1:58" s="101" customFormat="1" ht="14" x14ac:dyDescent="0.3">
      <c r="B10" s="133" t="s">
        <v>257</v>
      </c>
      <c r="D10" s="898">
        <v>836.2</v>
      </c>
      <c r="E10" s="505">
        <v>857.69999999999936</v>
      </c>
      <c r="F10" s="505">
        <v>912.5</v>
      </c>
      <c r="G10" s="505">
        <v>926.20000000000016</v>
      </c>
      <c r="H10" s="505">
        <v>915.4</v>
      </c>
      <c r="I10" s="505"/>
      <c r="J10" s="505">
        <v>891.1</v>
      </c>
      <c r="K10" s="505">
        <v>898.9</v>
      </c>
      <c r="L10" s="505">
        <v>862.4</v>
      </c>
      <c r="M10" s="505">
        <v>884.1</v>
      </c>
      <c r="O10" s="505">
        <v>893.4</v>
      </c>
      <c r="P10" s="505">
        <v>875.6</v>
      </c>
      <c r="Q10" s="505">
        <v>861.7</v>
      </c>
      <c r="R10" s="505">
        <v>884.7</v>
      </c>
      <c r="S10" s="505">
        <v>898.9</v>
      </c>
      <c r="T10" s="458">
        <v>872.4</v>
      </c>
      <c r="U10" s="458">
        <v>862.9</v>
      </c>
      <c r="V10" s="458">
        <v>857.1</v>
      </c>
      <c r="W10" s="458">
        <v>886.3</v>
      </c>
      <c r="X10" s="458">
        <v>949.9</v>
      </c>
      <c r="Y10" s="458">
        <v>937.6</v>
      </c>
      <c r="Z10" s="458">
        <v>966</v>
      </c>
      <c r="AA10" s="458">
        <v>968.8</v>
      </c>
      <c r="AB10" s="458">
        <v>815.1</v>
      </c>
      <c r="AC10" s="760"/>
      <c r="AG10" s="133" t="s">
        <v>603</v>
      </c>
      <c r="AH10" s="133"/>
      <c r="AI10" s="277">
        <v>64432</v>
      </c>
      <c r="AJ10" s="277">
        <v>62299.484540000005</v>
      </c>
      <c r="AK10" s="277">
        <v>61425.098119999995</v>
      </c>
      <c r="AL10" s="277">
        <v>57113.425669999982</v>
      </c>
      <c r="AM10" s="277">
        <v>61395</v>
      </c>
      <c r="AN10" s="277">
        <v>59300.574269999983</v>
      </c>
      <c r="AO10" s="277">
        <v>58052</v>
      </c>
      <c r="AP10" s="277">
        <v>55054</v>
      </c>
      <c r="AQ10" s="277" t="s">
        <v>49</v>
      </c>
      <c r="AR10" s="277">
        <v>56882</v>
      </c>
      <c r="AS10" s="277">
        <v>72084</v>
      </c>
      <c r="AT10" s="277">
        <v>67519</v>
      </c>
      <c r="AU10" s="277">
        <v>66437</v>
      </c>
      <c r="AV10" s="277">
        <v>62495</v>
      </c>
      <c r="AW10" s="277">
        <v>60699</v>
      </c>
      <c r="AX10" s="277">
        <v>57421</v>
      </c>
      <c r="AY10" s="277">
        <v>55831</v>
      </c>
      <c r="AZ10" s="277">
        <v>52066</v>
      </c>
      <c r="BA10" s="277">
        <v>48034</v>
      </c>
      <c r="BB10" s="277">
        <v>44296</v>
      </c>
      <c r="BC10" s="277">
        <v>43927</v>
      </c>
      <c r="BD10" s="277">
        <v>41370</v>
      </c>
      <c r="BE10" s="277">
        <v>37081</v>
      </c>
      <c r="BF10" s="277">
        <v>32975</v>
      </c>
    </row>
    <row r="11" spans="1:58" s="101" customFormat="1" ht="14" x14ac:dyDescent="0.3">
      <c r="B11" s="133" t="s">
        <v>258</v>
      </c>
      <c r="D11" s="898">
        <v>1519.7000000000003</v>
      </c>
      <c r="E11" s="505">
        <v>1436.1000000000004</v>
      </c>
      <c r="F11" s="505" t="s">
        <v>773</v>
      </c>
      <c r="G11" s="505">
        <v>1221.5000000000002</v>
      </c>
      <c r="H11" s="505">
        <v>1198.2</v>
      </c>
      <c r="I11" s="505"/>
      <c r="J11" s="505">
        <v>972.2</v>
      </c>
      <c r="K11" s="505" t="s">
        <v>695</v>
      </c>
      <c r="L11" s="505">
        <v>972.4</v>
      </c>
      <c r="M11" s="505">
        <v>999.2</v>
      </c>
      <c r="O11" s="505">
        <v>1030.7</v>
      </c>
      <c r="P11" s="505" t="s">
        <v>694</v>
      </c>
      <c r="Q11" s="505" t="s">
        <v>675</v>
      </c>
      <c r="R11" s="505">
        <v>1040</v>
      </c>
      <c r="S11" s="505" t="s">
        <v>695</v>
      </c>
      <c r="T11" s="458">
        <v>1078.8</v>
      </c>
      <c r="U11" s="458">
        <v>965.7</v>
      </c>
      <c r="V11" s="458">
        <v>969.1</v>
      </c>
      <c r="W11" s="458">
        <v>986.2</v>
      </c>
      <c r="X11" s="458">
        <v>0</v>
      </c>
      <c r="Y11" s="458">
        <v>0</v>
      </c>
      <c r="Z11" s="458">
        <v>0</v>
      </c>
      <c r="AA11" s="458">
        <v>0</v>
      </c>
      <c r="AB11" s="458">
        <v>0</v>
      </c>
      <c r="AC11" s="760"/>
      <c r="AG11" s="133"/>
      <c r="AH11" s="133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</row>
    <row r="12" spans="1:58" s="101" customFormat="1" ht="14" x14ac:dyDescent="0.3">
      <c r="B12" s="133" t="s">
        <v>259</v>
      </c>
      <c r="D12" s="898">
        <v>41.5</v>
      </c>
      <c r="E12" s="505">
        <v>42.699999999999996</v>
      </c>
      <c r="F12" s="505">
        <v>41.1</v>
      </c>
      <c r="G12" s="505">
        <v>40.499999999999993</v>
      </c>
      <c r="H12" s="505">
        <v>42.7</v>
      </c>
      <c r="I12" s="505"/>
      <c r="J12" s="505">
        <v>41.8</v>
      </c>
      <c r="K12" s="505">
        <v>41.2</v>
      </c>
      <c r="L12" s="505">
        <v>36.1</v>
      </c>
      <c r="M12" s="505">
        <v>35.6</v>
      </c>
      <c r="O12" s="505">
        <v>36.700000000000003</v>
      </c>
      <c r="P12" s="505">
        <v>42</v>
      </c>
      <c r="Q12" s="505">
        <v>41.7</v>
      </c>
      <c r="R12" s="505">
        <v>41.4</v>
      </c>
      <c r="S12" s="505">
        <v>41.2</v>
      </c>
      <c r="T12" s="505">
        <v>40.4</v>
      </c>
      <c r="U12" s="458">
        <v>37.9</v>
      </c>
      <c r="V12" s="458">
        <v>46.5</v>
      </c>
      <c r="W12" s="458">
        <v>48.1</v>
      </c>
      <c r="X12" s="458">
        <v>47.3</v>
      </c>
      <c r="Y12" s="458">
        <v>53.6</v>
      </c>
      <c r="Z12" s="458">
        <v>58.2</v>
      </c>
      <c r="AA12" s="458">
        <v>57.2</v>
      </c>
      <c r="AB12" s="458">
        <v>35.200000000000003</v>
      </c>
      <c r="AC12" s="760"/>
      <c r="AG12" s="133" t="s">
        <v>604</v>
      </c>
      <c r="AH12" s="133"/>
      <c r="AI12" s="277">
        <v>1427</v>
      </c>
      <c r="AJ12" s="277">
        <v>1414.57007</v>
      </c>
      <c r="AK12" s="277">
        <v>1401.7355600000001</v>
      </c>
      <c r="AL12" s="277">
        <v>1388.9010499999999</v>
      </c>
      <c r="AM12" s="277">
        <v>1415</v>
      </c>
      <c r="AN12" s="277">
        <v>1400.9153899999999</v>
      </c>
      <c r="AO12" s="277">
        <v>1388</v>
      </c>
      <c r="AP12" s="277">
        <v>1374.7714099999998</v>
      </c>
      <c r="AQ12" s="277" t="s">
        <v>50</v>
      </c>
      <c r="AR12" s="277">
        <v>1349</v>
      </c>
      <c r="AS12" s="277">
        <v>1336</v>
      </c>
      <c r="AT12" s="277">
        <v>1323</v>
      </c>
      <c r="AU12" s="277">
        <v>1309</v>
      </c>
      <c r="AV12" s="277">
        <v>1296</v>
      </c>
      <c r="AW12" s="277">
        <v>1284</v>
      </c>
      <c r="AX12" s="277">
        <v>1270</v>
      </c>
      <c r="AY12" s="277">
        <v>1257</v>
      </c>
      <c r="AZ12" s="277">
        <v>1244</v>
      </c>
      <c r="BA12" s="277">
        <v>1231</v>
      </c>
      <c r="BB12" s="277">
        <v>1218</v>
      </c>
      <c r="BC12" s="277">
        <v>1205</v>
      </c>
      <c r="BD12" s="277">
        <v>1192</v>
      </c>
      <c r="BE12" s="277">
        <v>1179</v>
      </c>
      <c r="BF12" s="277">
        <v>1166</v>
      </c>
    </row>
    <row r="13" spans="1:58" s="101" customFormat="1" ht="14" x14ac:dyDescent="0.3">
      <c r="B13" s="133" t="s">
        <v>260</v>
      </c>
      <c r="D13" s="898">
        <v>0.2</v>
      </c>
      <c r="E13" s="505">
        <v>1.2</v>
      </c>
      <c r="F13" s="505">
        <v>8.3000000000000007</v>
      </c>
      <c r="G13" s="505">
        <v>8.1999999999999993</v>
      </c>
      <c r="H13" s="505">
        <v>8.1999999999999993</v>
      </c>
      <c r="I13" s="505"/>
      <c r="J13" s="505">
        <v>7.3</v>
      </c>
      <c r="K13" s="505">
        <v>3.5</v>
      </c>
      <c r="L13" s="505">
        <v>6.5</v>
      </c>
      <c r="M13" s="505">
        <v>5</v>
      </c>
      <c r="O13" s="505">
        <v>4.2</v>
      </c>
      <c r="P13" s="505">
        <v>3</v>
      </c>
      <c r="Q13" s="505">
        <v>4.8</v>
      </c>
      <c r="R13" s="505">
        <v>4.0999999999999996</v>
      </c>
      <c r="S13" s="505">
        <v>3.5</v>
      </c>
      <c r="T13" s="458">
        <v>3</v>
      </c>
      <c r="U13" s="458">
        <v>1.8</v>
      </c>
      <c r="V13" s="458">
        <v>1.3</v>
      </c>
      <c r="W13" s="458">
        <v>0.9</v>
      </c>
      <c r="X13" s="458">
        <v>0.7</v>
      </c>
      <c r="Y13" s="458">
        <v>1.8</v>
      </c>
      <c r="Z13" s="458">
        <v>2.2000000000000002</v>
      </c>
      <c r="AA13" s="458">
        <v>5.0999999999999996</v>
      </c>
      <c r="AB13" s="458">
        <v>0</v>
      </c>
      <c r="AC13" s="760"/>
      <c r="AG13" s="133" t="s">
        <v>605</v>
      </c>
      <c r="AH13" s="133"/>
      <c r="AI13" s="277">
        <v>60514</v>
      </c>
      <c r="AJ13" s="277">
        <v>60985.867368541061</v>
      </c>
      <c r="AK13" s="277">
        <v>60166.106721600801</v>
      </c>
      <c r="AL13" s="277">
        <v>52053.138878570346</v>
      </c>
      <c r="AM13" s="277">
        <v>38214</v>
      </c>
      <c r="AN13" s="277">
        <v>47508.906529999993</v>
      </c>
      <c r="AO13" s="277">
        <v>33625</v>
      </c>
      <c r="AP13" s="277">
        <v>34296.864969999988</v>
      </c>
      <c r="AQ13" s="277" t="s">
        <v>51</v>
      </c>
      <c r="AR13" s="277">
        <v>35567</v>
      </c>
      <c r="AS13" s="277">
        <v>42369</v>
      </c>
      <c r="AT13" s="277">
        <v>38952</v>
      </c>
      <c r="AU13" s="277">
        <v>39831</v>
      </c>
      <c r="AV13" s="277">
        <v>41204</v>
      </c>
      <c r="AW13" s="277">
        <v>39855</v>
      </c>
      <c r="AX13" s="277">
        <v>40325</v>
      </c>
      <c r="AY13" s="277">
        <v>40810</v>
      </c>
      <c r="AZ13" s="277">
        <v>41988</v>
      </c>
      <c r="BA13" s="277">
        <v>53876</v>
      </c>
      <c r="BB13" s="277">
        <v>54236</v>
      </c>
      <c r="BC13" s="277">
        <v>53610</v>
      </c>
      <c r="BD13" s="277">
        <v>50834</v>
      </c>
      <c r="BE13" s="277">
        <v>51897</v>
      </c>
      <c r="BF13" s="277">
        <v>51411</v>
      </c>
    </row>
    <row r="14" spans="1:58" s="101" customFormat="1" ht="14" x14ac:dyDescent="0.3">
      <c r="B14" s="133" t="s">
        <v>261</v>
      </c>
      <c r="D14" s="898">
        <v>9.8000000000000007</v>
      </c>
      <c r="E14" s="505">
        <v>8.9</v>
      </c>
      <c r="F14" s="505">
        <v>8.6</v>
      </c>
      <c r="G14" s="505">
        <v>8.6999999999999993</v>
      </c>
      <c r="H14" s="505">
        <v>8.1</v>
      </c>
      <c r="I14" s="505"/>
      <c r="J14" s="505">
        <v>8.6999999999999993</v>
      </c>
      <c r="K14" s="505">
        <v>11</v>
      </c>
      <c r="L14" s="505">
        <v>8.6999999999999993</v>
      </c>
      <c r="M14" s="505">
        <v>8.4</v>
      </c>
      <c r="O14" s="505">
        <v>8.5</v>
      </c>
      <c r="P14" s="505">
        <v>10.3</v>
      </c>
      <c r="Q14" s="505">
        <v>11.2</v>
      </c>
      <c r="R14" s="505">
        <v>11.3</v>
      </c>
      <c r="S14" s="505">
        <v>11</v>
      </c>
      <c r="T14" s="458">
        <v>10.9</v>
      </c>
      <c r="U14" s="458">
        <v>11.2</v>
      </c>
      <c r="V14" s="458">
        <v>11</v>
      </c>
      <c r="W14" s="458">
        <v>10.9</v>
      </c>
      <c r="X14" s="458">
        <v>0</v>
      </c>
      <c r="Y14" s="458">
        <v>0</v>
      </c>
      <c r="Z14" s="458">
        <v>0</v>
      </c>
      <c r="AA14" s="458">
        <v>0</v>
      </c>
      <c r="AB14" s="458">
        <v>0</v>
      </c>
      <c r="AC14" s="760"/>
      <c r="AG14" s="133"/>
      <c r="AH14" s="133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</row>
    <row r="15" spans="1:58" s="101" customFormat="1" ht="14" x14ac:dyDescent="0.3">
      <c r="B15" s="133" t="s">
        <v>262</v>
      </c>
      <c r="D15" s="898">
        <v>49.3</v>
      </c>
      <c r="E15" s="505">
        <v>52.4</v>
      </c>
      <c r="F15" s="505">
        <v>46.6</v>
      </c>
      <c r="G15" s="505">
        <v>58.8</v>
      </c>
      <c r="H15" s="505">
        <v>64.5</v>
      </c>
      <c r="I15" s="505"/>
      <c r="J15" s="505">
        <v>48.6</v>
      </c>
      <c r="K15" s="505">
        <v>43</v>
      </c>
      <c r="L15" s="505">
        <v>55.1</v>
      </c>
      <c r="M15" s="505">
        <v>39</v>
      </c>
      <c r="O15" s="505">
        <v>40.5</v>
      </c>
      <c r="P15" s="505">
        <v>35.1</v>
      </c>
      <c r="Q15" s="505">
        <v>35.1</v>
      </c>
      <c r="R15" s="505">
        <v>39</v>
      </c>
      <c r="S15" s="505">
        <v>43</v>
      </c>
      <c r="T15" s="458">
        <v>55</v>
      </c>
      <c r="U15" s="458">
        <v>49.1</v>
      </c>
      <c r="V15" s="458">
        <v>62.6</v>
      </c>
      <c r="W15" s="458">
        <v>51.8</v>
      </c>
      <c r="X15" s="458">
        <v>56.7</v>
      </c>
      <c r="Y15" s="458">
        <v>70.400000000000006</v>
      </c>
      <c r="Z15" s="458">
        <v>91.7</v>
      </c>
      <c r="AA15" s="458">
        <v>110.3</v>
      </c>
      <c r="AB15" s="458">
        <v>80.3</v>
      </c>
      <c r="AC15" s="760"/>
      <c r="AG15" s="133" t="s">
        <v>606</v>
      </c>
      <c r="AH15" s="133"/>
      <c r="AI15" s="277" t="s">
        <v>1</v>
      </c>
      <c r="AJ15" s="277" t="s">
        <v>1</v>
      </c>
      <c r="AK15" s="277" t="s">
        <v>1</v>
      </c>
      <c r="AL15" s="277" t="s">
        <v>1</v>
      </c>
      <c r="AM15" s="277" t="s">
        <v>1</v>
      </c>
      <c r="AN15" s="277" t="s">
        <v>1</v>
      </c>
      <c r="AO15" s="277" t="s">
        <v>1</v>
      </c>
      <c r="AP15" s="277" t="s">
        <v>1</v>
      </c>
      <c r="AQ15" s="277" t="s">
        <v>1</v>
      </c>
      <c r="AR15" s="277" t="s">
        <v>1</v>
      </c>
      <c r="AS15" s="277" t="s">
        <v>1</v>
      </c>
      <c r="AT15" s="277" t="s">
        <v>1</v>
      </c>
      <c r="AU15" s="277">
        <v>5074</v>
      </c>
      <c r="AV15" s="277">
        <v>5101</v>
      </c>
      <c r="AW15" s="277">
        <v>2901</v>
      </c>
      <c r="AX15" s="277">
        <v>2614</v>
      </c>
      <c r="AY15" s="277">
        <v>2223</v>
      </c>
      <c r="AZ15" s="277">
        <v>1767</v>
      </c>
      <c r="BA15" s="277">
        <v>1661</v>
      </c>
      <c r="BB15" s="277">
        <v>1749</v>
      </c>
      <c r="BC15" s="277">
        <v>1836</v>
      </c>
      <c r="BD15" s="277">
        <v>1412</v>
      </c>
      <c r="BE15" s="277">
        <v>1370</v>
      </c>
      <c r="BF15" s="277">
        <v>1365</v>
      </c>
    </row>
    <row r="16" spans="1:58" s="101" customFormat="1" ht="14" x14ac:dyDescent="0.3">
      <c r="B16" s="133" t="s">
        <v>263</v>
      </c>
      <c r="D16" s="898">
        <v>218.6</v>
      </c>
      <c r="E16" s="505">
        <v>191.29999999999998</v>
      </c>
      <c r="F16" s="505">
        <v>191.5</v>
      </c>
      <c r="G16" s="505">
        <v>173.3</v>
      </c>
      <c r="H16" s="505">
        <v>161.30000000000001</v>
      </c>
      <c r="I16" s="505"/>
      <c r="J16" s="505">
        <v>176.1</v>
      </c>
      <c r="K16" s="505">
        <v>143.4</v>
      </c>
      <c r="L16" s="505">
        <v>204.6</v>
      </c>
      <c r="M16" s="505">
        <v>213.6</v>
      </c>
      <c r="O16" s="505">
        <v>203.1</v>
      </c>
      <c r="P16" s="505">
        <v>177.8</v>
      </c>
      <c r="Q16" s="505">
        <v>163.9</v>
      </c>
      <c r="R16" s="505">
        <v>166.3</v>
      </c>
      <c r="S16" s="505">
        <v>143.4</v>
      </c>
      <c r="T16" s="458">
        <v>113.7</v>
      </c>
      <c r="U16" s="458">
        <v>116.5</v>
      </c>
      <c r="V16" s="458">
        <v>121.7</v>
      </c>
      <c r="W16" s="458">
        <v>134.30000000000001</v>
      </c>
      <c r="X16" s="458">
        <v>135.6</v>
      </c>
      <c r="Y16" s="458">
        <v>137.69999999999999</v>
      </c>
      <c r="Z16" s="458">
        <v>111.5</v>
      </c>
      <c r="AA16" s="458">
        <v>104.6</v>
      </c>
      <c r="AB16" s="458">
        <v>91.6</v>
      </c>
      <c r="AC16" s="760"/>
      <c r="AG16" s="133" t="s">
        <v>607</v>
      </c>
      <c r="AH16" s="133"/>
      <c r="AI16" s="277">
        <v>11751</v>
      </c>
      <c r="AJ16" s="277">
        <v>11713.891969999999</v>
      </c>
      <c r="AK16" s="277">
        <v>12048.99185</v>
      </c>
      <c r="AL16" s="277">
        <v>11912.449050000001</v>
      </c>
      <c r="AM16" s="277">
        <v>6090</v>
      </c>
      <c r="AN16" s="277">
        <v>6081.5290300000006</v>
      </c>
      <c r="AO16" s="277">
        <v>6051</v>
      </c>
      <c r="AP16" s="277">
        <v>6050.5290000000005</v>
      </c>
      <c r="AQ16" s="277" t="s">
        <v>52</v>
      </c>
      <c r="AR16" s="277">
        <v>6051</v>
      </c>
      <c r="AS16" s="277">
        <v>9788</v>
      </c>
      <c r="AT16" s="277">
        <v>9797</v>
      </c>
      <c r="AU16" s="277">
        <v>9849</v>
      </c>
      <c r="AV16" s="277">
        <v>9841</v>
      </c>
      <c r="AW16" s="277">
        <v>10097</v>
      </c>
      <c r="AX16" s="277">
        <v>10003</v>
      </c>
      <c r="AY16" s="277">
        <v>8649</v>
      </c>
      <c r="AZ16" s="277">
        <v>12531</v>
      </c>
      <c r="BA16" s="277">
        <v>11466</v>
      </c>
      <c r="BB16" s="277">
        <v>9014</v>
      </c>
      <c r="BC16" s="277">
        <v>10537</v>
      </c>
      <c r="BD16" s="277">
        <v>7465</v>
      </c>
      <c r="BE16" s="277">
        <v>5853</v>
      </c>
      <c r="BF16" s="277">
        <v>6646</v>
      </c>
    </row>
    <row r="17" spans="2:58" s="101" customFormat="1" ht="14" x14ac:dyDescent="0.3">
      <c r="B17" s="133"/>
      <c r="D17" s="899"/>
      <c r="E17" s="505"/>
      <c r="F17" s="772"/>
      <c r="G17" s="772"/>
      <c r="H17" s="772"/>
      <c r="I17" s="772"/>
      <c r="J17" s="772"/>
      <c r="K17" s="772"/>
      <c r="L17" s="772"/>
      <c r="M17" s="772"/>
      <c r="O17" s="772"/>
      <c r="P17" s="772"/>
      <c r="Q17" s="772"/>
      <c r="R17" s="772"/>
      <c r="S17" s="772"/>
      <c r="T17" s="105"/>
      <c r="U17" s="105"/>
      <c r="V17" s="105"/>
      <c r="W17" s="105"/>
      <c r="X17" s="105"/>
      <c r="Y17" s="105"/>
      <c r="Z17" s="105"/>
      <c r="AA17" s="105"/>
      <c r="AB17" s="105"/>
      <c r="AC17" s="760"/>
      <c r="AG17" s="133" t="s">
        <v>608</v>
      </c>
      <c r="AH17" s="133"/>
      <c r="AI17" s="277">
        <v>2027</v>
      </c>
      <c r="AJ17" s="277">
        <v>2502.7225200000003</v>
      </c>
      <c r="AK17" s="277">
        <v>3364.0792500000025</v>
      </c>
      <c r="AL17" s="277">
        <v>1445.8936699999999</v>
      </c>
      <c r="AM17" s="277">
        <v>1438</v>
      </c>
      <c r="AN17" s="277">
        <v>1130.3102499999984</v>
      </c>
      <c r="AO17" s="277">
        <v>1675</v>
      </c>
      <c r="AP17" s="277">
        <v>1730.0560399999999</v>
      </c>
      <c r="AQ17" s="277" t="s">
        <v>53</v>
      </c>
      <c r="AR17" s="277">
        <v>14677</v>
      </c>
      <c r="AS17" s="277">
        <v>20917</v>
      </c>
      <c r="AT17" s="277">
        <v>21158</v>
      </c>
      <c r="AU17" s="277">
        <v>32666</v>
      </c>
      <c r="AV17" s="277">
        <v>26394</v>
      </c>
      <c r="AW17" s="277">
        <v>44961</v>
      </c>
      <c r="AX17" s="277">
        <v>21149</v>
      </c>
      <c r="AY17" s="277">
        <v>25987</v>
      </c>
      <c r="AZ17" s="277">
        <v>34700</v>
      </c>
      <c r="BA17" s="277">
        <v>31720</v>
      </c>
      <c r="BB17" s="277">
        <v>29627</v>
      </c>
      <c r="BC17" s="277">
        <v>14726</v>
      </c>
      <c r="BD17" s="277">
        <v>14195</v>
      </c>
      <c r="BE17" s="277">
        <v>13583</v>
      </c>
      <c r="BF17" s="277">
        <v>13112</v>
      </c>
    </row>
    <row r="18" spans="2:58" s="101" customFormat="1" ht="14" x14ac:dyDescent="0.3">
      <c r="B18" s="134"/>
      <c r="D18" s="899"/>
      <c r="E18" s="505"/>
      <c r="F18" s="772"/>
      <c r="G18" s="772"/>
      <c r="H18" s="900"/>
      <c r="I18" s="900"/>
      <c r="J18" s="772"/>
      <c r="K18" s="772"/>
      <c r="L18" s="772"/>
      <c r="M18" s="772"/>
      <c r="O18" s="772"/>
      <c r="P18" s="772"/>
      <c r="Q18" s="772"/>
      <c r="R18" s="772"/>
      <c r="S18" s="772"/>
      <c r="T18" s="105"/>
      <c r="U18" s="105"/>
      <c r="V18" s="105"/>
      <c r="W18" s="105"/>
      <c r="X18" s="105"/>
      <c r="Y18" s="105"/>
      <c r="Z18" s="105"/>
      <c r="AA18" s="105"/>
      <c r="AB18" s="105"/>
      <c r="AC18" s="760"/>
      <c r="AG18" s="134" t="s">
        <v>609</v>
      </c>
      <c r="AH18" s="134"/>
      <c r="AI18" s="277">
        <v>104003</v>
      </c>
      <c r="AJ18" s="277">
        <v>98304.242836204299</v>
      </c>
      <c r="AK18" s="277">
        <v>79053.399041899989</v>
      </c>
      <c r="AL18" s="277">
        <v>101380.3330571222</v>
      </c>
      <c r="AM18" s="277">
        <v>83185</v>
      </c>
      <c r="AN18" s="277">
        <v>66804.340249999994</v>
      </c>
      <c r="AO18" s="277">
        <v>53278</v>
      </c>
      <c r="AP18" s="277">
        <v>34236.069793079303</v>
      </c>
      <c r="AQ18" s="277">
        <v>91575</v>
      </c>
      <c r="AR18" s="277">
        <v>87008</v>
      </c>
      <c r="AS18" s="277">
        <v>70953</v>
      </c>
      <c r="AT18" s="277">
        <v>58927</v>
      </c>
      <c r="AU18" s="277">
        <v>104587</v>
      </c>
      <c r="AV18" s="277">
        <v>109941</v>
      </c>
      <c r="AW18" s="277">
        <v>120856</v>
      </c>
      <c r="AX18" s="277">
        <v>121088</v>
      </c>
      <c r="AY18" s="277">
        <v>107554</v>
      </c>
      <c r="AZ18" s="277">
        <v>113137</v>
      </c>
      <c r="BA18" s="277">
        <v>132130</v>
      </c>
      <c r="BB18" s="277">
        <v>141987</v>
      </c>
      <c r="BC18" s="277">
        <v>133583</v>
      </c>
      <c r="BD18" s="277">
        <v>143082</v>
      </c>
      <c r="BE18" s="277">
        <v>146708</v>
      </c>
      <c r="BF18" s="277">
        <v>136769</v>
      </c>
    </row>
    <row r="19" spans="2:58" s="101" customFormat="1" ht="14" x14ac:dyDescent="0.3">
      <c r="B19" s="133"/>
      <c r="D19" s="899"/>
      <c r="E19" s="505"/>
      <c r="F19" s="772"/>
      <c r="G19" s="772"/>
      <c r="H19" s="900"/>
      <c r="I19" s="900"/>
      <c r="J19" s="772"/>
      <c r="K19" s="772"/>
      <c r="L19" s="772"/>
      <c r="M19" s="772"/>
      <c r="O19" s="772"/>
      <c r="P19" s="772"/>
      <c r="Q19" s="772"/>
      <c r="R19" s="772"/>
      <c r="S19" s="772"/>
      <c r="T19" s="105"/>
      <c r="U19" s="105"/>
      <c r="V19" s="105"/>
      <c r="W19" s="105"/>
      <c r="X19" s="105"/>
      <c r="Y19" s="105"/>
      <c r="Z19" s="105"/>
      <c r="AA19" s="105"/>
      <c r="AB19" s="105"/>
      <c r="AC19" s="760"/>
      <c r="AG19" s="133" t="s">
        <v>610</v>
      </c>
      <c r="AH19" s="102"/>
      <c r="AI19" s="277" t="s">
        <v>1</v>
      </c>
      <c r="AJ19" s="277" t="s">
        <v>1</v>
      </c>
      <c r="AK19" s="277" t="s">
        <v>1</v>
      </c>
      <c r="AL19" s="277" t="s">
        <v>1</v>
      </c>
      <c r="AM19" s="277" t="s">
        <v>1</v>
      </c>
      <c r="AN19" s="277" t="s">
        <v>1</v>
      </c>
      <c r="AO19" s="277" t="s">
        <v>1</v>
      </c>
      <c r="AP19" s="277" t="s">
        <v>1</v>
      </c>
      <c r="AQ19" s="277" t="s">
        <v>1</v>
      </c>
      <c r="AR19" s="277" t="s">
        <v>1</v>
      </c>
      <c r="AS19" s="136">
        <v>7082</v>
      </c>
      <c r="AT19" s="277">
        <v>4962</v>
      </c>
      <c r="AU19" s="277">
        <v>0</v>
      </c>
      <c r="AV19" s="136">
        <v>0</v>
      </c>
      <c r="AW19" s="136">
        <v>0</v>
      </c>
      <c r="AX19" s="136">
        <v>0</v>
      </c>
      <c r="AY19" s="277">
        <v>0</v>
      </c>
      <c r="AZ19" s="277">
        <v>0</v>
      </c>
      <c r="BA19" s="277">
        <v>0</v>
      </c>
      <c r="BB19" s="277">
        <v>0</v>
      </c>
      <c r="BC19" s="277">
        <v>0</v>
      </c>
      <c r="BD19" s="277">
        <v>0</v>
      </c>
      <c r="BE19" s="277">
        <v>0</v>
      </c>
      <c r="BF19" s="277">
        <v>0</v>
      </c>
    </row>
    <row r="20" spans="2:58" x14ac:dyDescent="0.35">
      <c r="B20" s="14"/>
      <c r="D20" s="901"/>
      <c r="E20" s="1060"/>
      <c r="F20" s="779"/>
      <c r="G20" s="779"/>
      <c r="H20" s="902"/>
      <c r="I20" s="902"/>
      <c r="J20" s="779"/>
      <c r="K20" s="779"/>
      <c r="L20" s="779"/>
      <c r="M20" s="779"/>
      <c r="O20" s="779"/>
      <c r="P20" s="779"/>
      <c r="Q20" s="779"/>
      <c r="R20" s="779"/>
      <c r="S20" s="779"/>
      <c r="T20" s="459"/>
      <c r="U20" s="459"/>
      <c r="V20" s="459"/>
      <c r="W20" s="459"/>
      <c r="X20" s="459"/>
      <c r="Y20" s="459"/>
      <c r="Z20" s="459"/>
      <c r="AA20" s="459"/>
      <c r="AB20" s="459"/>
      <c r="AC20" s="760"/>
      <c r="AI20" s="278"/>
      <c r="AJ20" s="278"/>
      <c r="AK20" s="278"/>
      <c r="AL20" s="278"/>
      <c r="AM20" s="278"/>
      <c r="AN20" s="278"/>
      <c r="AO20" s="278"/>
      <c r="AP20" s="278"/>
      <c r="AQ20" s="279"/>
      <c r="AR20" s="278"/>
      <c r="AS20" s="278"/>
      <c r="AT20" s="280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</row>
    <row r="21" spans="2:58" s="101" customFormat="1" ht="14" x14ac:dyDescent="0.3">
      <c r="B21" s="100" t="s">
        <v>264</v>
      </c>
      <c r="D21" s="903">
        <v>7123.0999999999995</v>
      </c>
      <c r="E21" s="775">
        <v>7030.5999999999976</v>
      </c>
      <c r="F21" s="780" t="s">
        <v>774</v>
      </c>
      <c r="G21" s="780">
        <v>6895.1</v>
      </c>
      <c r="H21" s="904">
        <f>SUM(H9:H20)</f>
        <v>6652.2</v>
      </c>
      <c r="I21" s="904"/>
      <c r="J21" s="780">
        <v>6354.1000000000013</v>
      </c>
      <c r="K21" s="780" t="s">
        <v>697</v>
      </c>
      <c r="L21" s="780">
        <v>6397.4000000000005</v>
      </c>
      <c r="M21" s="780">
        <v>6492.2</v>
      </c>
      <c r="O21" s="780" t="s">
        <v>724</v>
      </c>
      <c r="P21" s="780" t="s">
        <v>696</v>
      </c>
      <c r="Q21" s="780" t="s">
        <v>676</v>
      </c>
      <c r="R21" s="780">
        <v>6514</v>
      </c>
      <c r="S21" s="780" t="s">
        <v>697</v>
      </c>
      <c r="T21" s="460">
        <v>6503.8</v>
      </c>
      <c r="U21" s="460">
        <v>6246.3</v>
      </c>
      <c r="V21" s="460">
        <v>6176.8</v>
      </c>
      <c r="W21" s="460">
        <f>SUM(W9:W16)</f>
        <v>6051.0999999999995</v>
      </c>
      <c r="X21" s="460">
        <v>5187.2</v>
      </c>
      <c r="Y21" s="460">
        <v>4951.5</v>
      </c>
      <c r="Z21" s="460">
        <v>4964.2</v>
      </c>
      <c r="AA21" s="460">
        <v>4996.8999999999996</v>
      </c>
      <c r="AB21" s="460">
        <v>4254.3999999999996</v>
      </c>
      <c r="AC21" s="760"/>
      <c r="AG21" s="100" t="s">
        <v>264</v>
      </c>
      <c r="AH21" s="100"/>
      <c r="AI21" s="281">
        <v>4053981</v>
      </c>
      <c r="AJ21" s="281">
        <v>4042771.7581775077</v>
      </c>
      <c r="AK21" s="281">
        <v>3982107.5865874635</v>
      </c>
      <c r="AL21" s="281">
        <v>4083717.1526972032</v>
      </c>
      <c r="AM21" s="281">
        <v>4049895</v>
      </c>
      <c r="AN21" s="281">
        <v>4060578.6914000004</v>
      </c>
      <c r="AO21" s="281">
        <v>4083203</v>
      </c>
      <c r="AP21" s="281">
        <v>4122136.1677430789</v>
      </c>
      <c r="AQ21" s="281">
        <v>4254465</v>
      </c>
      <c r="AR21" s="281">
        <v>4253138</v>
      </c>
      <c r="AS21" s="281">
        <v>5125887</v>
      </c>
      <c r="AT21" s="281">
        <v>5062996</v>
      </c>
      <c r="AU21" s="281">
        <f>SUM(AU9:AU20)</f>
        <v>4979501</v>
      </c>
      <c r="AV21" s="281">
        <v>5020069</v>
      </c>
      <c r="AW21" s="281">
        <v>5008391</v>
      </c>
      <c r="AX21" s="281">
        <v>4977171</v>
      </c>
      <c r="AY21" s="281">
        <f>SUM(AY9:AY20)</f>
        <v>4942861</v>
      </c>
      <c r="AZ21" s="281">
        <v>4851601</v>
      </c>
      <c r="BA21" s="281">
        <f>SUM(BA9:BA18)</f>
        <v>4873572</v>
      </c>
      <c r="BB21" s="281">
        <f>SUM(BB9:BB18)</f>
        <v>4888963</v>
      </c>
      <c r="BC21" s="281">
        <v>4947406</v>
      </c>
      <c r="BD21" s="281">
        <f>SUM(BD9:BD18)</f>
        <v>4956584</v>
      </c>
      <c r="BE21" s="281">
        <v>4960613</v>
      </c>
      <c r="BF21" s="281">
        <f>SUM(BF9:BF19)</f>
        <v>4977161</v>
      </c>
    </row>
    <row r="22" spans="2:58" x14ac:dyDescent="0.35">
      <c r="B22" s="29"/>
      <c r="D22" s="901"/>
      <c r="E22" s="1060"/>
      <c r="F22" s="779"/>
      <c r="G22" s="779"/>
      <c r="H22" s="902"/>
      <c r="I22" s="902"/>
      <c r="J22" s="779"/>
      <c r="K22" s="779"/>
      <c r="L22" s="779"/>
      <c r="M22" s="779"/>
      <c r="O22" s="779"/>
      <c r="P22" s="779"/>
      <c r="Q22" s="779"/>
      <c r="R22" s="779"/>
      <c r="S22" s="779"/>
      <c r="T22" s="459"/>
      <c r="U22" s="459"/>
      <c r="V22" s="459"/>
      <c r="W22" s="459"/>
      <c r="X22" s="459"/>
      <c r="Y22" s="459"/>
      <c r="Z22" s="459"/>
      <c r="AA22" s="459"/>
      <c r="AB22" s="459"/>
      <c r="AC22" s="760"/>
      <c r="AG22" s="29"/>
      <c r="AH22" s="29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</row>
    <row r="23" spans="2:58" x14ac:dyDescent="0.35">
      <c r="B23" s="100" t="s">
        <v>265</v>
      </c>
      <c r="D23" s="901"/>
      <c r="E23" s="1060"/>
      <c r="F23" s="779"/>
      <c r="G23" s="779"/>
      <c r="H23" s="902"/>
      <c r="I23" s="902"/>
      <c r="J23" s="779"/>
      <c r="K23" s="779"/>
      <c r="L23" s="779"/>
      <c r="M23" s="779"/>
      <c r="O23" s="779"/>
      <c r="P23" s="779"/>
      <c r="Q23" s="779"/>
      <c r="R23" s="779"/>
      <c r="S23" s="779"/>
      <c r="T23" s="459"/>
      <c r="U23" s="459"/>
      <c r="V23" s="459"/>
      <c r="W23" s="459"/>
      <c r="X23" s="459"/>
      <c r="Y23" s="459"/>
      <c r="Z23" s="459"/>
      <c r="AA23" s="459"/>
      <c r="AB23" s="459"/>
      <c r="AC23" s="760"/>
      <c r="AF23" s="101"/>
      <c r="AG23" s="100" t="s">
        <v>265</v>
      </c>
      <c r="AH23" s="29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</row>
    <row r="24" spans="2:58" s="101" customFormat="1" x14ac:dyDescent="0.35">
      <c r="B24" s="133" t="s">
        <v>266</v>
      </c>
      <c r="D24" s="898">
        <v>189.79999999999998</v>
      </c>
      <c r="E24" s="505">
        <v>200.2</v>
      </c>
      <c r="F24" s="505">
        <v>224.2</v>
      </c>
      <c r="G24" s="505">
        <v>217.6</v>
      </c>
      <c r="H24" s="905">
        <v>219.7</v>
      </c>
      <c r="I24" s="905"/>
      <c r="J24" s="505">
        <v>200.8</v>
      </c>
      <c r="K24" s="505">
        <v>150.80000000000001</v>
      </c>
      <c r="L24" s="505">
        <v>172</v>
      </c>
      <c r="M24" s="505">
        <v>148.80000000000001</v>
      </c>
      <c r="O24" s="505">
        <v>164.6</v>
      </c>
      <c r="P24" s="505">
        <v>165.8</v>
      </c>
      <c r="Q24" s="505">
        <v>158.69999999999999</v>
      </c>
      <c r="R24" s="505">
        <v>142.9</v>
      </c>
      <c r="S24" s="505">
        <v>150.80000000000001</v>
      </c>
      <c r="T24" s="458">
        <v>161</v>
      </c>
      <c r="U24" s="458">
        <v>167.6</v>
      </c>
      <c r="V24" s="458">
        <v>163.19999999999999</v>
      </c>
      <c r="W24" s="458">
        <v>163.19999999999999</v>
      </c>
      <c r="X24" s="458">
        <v>161.69999999999999</v>
      </c>
      <c r="Y24" s="458">
        <v>148.5</v>
      </c>
      <c r="Z24" s="458">
        <v>121.2</v>
      </c>
      <c r="AA24" s="458">
        <v>128.5</v>
      </c>
      <c r="AB24" s="458">
        <v>115.3</v>
      </c>
      <c r="AC24" s="760"/>
      <c r="AF24"/>
      <c r="AG24" s="133" t="s">
        <v>266</v>
      </c>
      <c r="AH24" s="133"/>
      <c r="AI24" s="277">
        <v>82155</v>
      </c>
      <c r="AJ24" s="277">
        <v>78752.443610000017</v>
      </c>
      <c r="AK24" s="277">
        <v>84732.72136999997</v>
      </c>
      <c r="AL24" s="277">
        <v>77621.210400000011</v>
      </c>
      <c r="AM24" s="277">
        <v>76041</v>
      </c>
      <c r="AN24" s="277">
        <v>79051.100189999997</v>
      </c>
      <c r="AO24" s="277">
        <v>74340</v>
      </c>
      <c r="AP24" s="277">
        <v>83287</v>
      </c>
      <c r="AQ24" s="277" t="s">
        <v>54</v>
      </c>
      <c r="AR24" s="277">
        <v>108103</v>
      </c>
      <c r="AS24" s="277">
        <v>139331</v>
      </c>
      <c r="AT24" s="277">
        <v>131838</v>
      </c>
      <c r="AU24" s="277">
        <v>128513</v>
      </c>
      <c r="AV24" s="277">
        <v>130799</v>
      </c>
      <c r="AW24" s="277">
        <v>120937</v>
      </c>
      <c r="AX24" s="277">
        <v>124856</v>
      </c>
      <c r="AY24" s="277">
        <v>121189</v>
      </c>
      <c r="AZ24" s="277">
        <v>125238</v>
      </c>
      <c r="BA24" s="277">
        <v>130846</v>
      </c>
      <c r="BB24" s="277">
        <v>134451</v>
      </c>
      <c r="BC24" s="277">
        <v>148464</v>
      </c>
      <c r="BD24" s="277">
        <v>146361</v>
      </c>
      <c r="BE24" s="277">
        <v>154788</v>
      </c>
      <c r="BF24" s="277">
        <v>155676</v>
      </c>
    </row>
    <row r="25" spans="2:58" s="101" customFormat="1" x14ac:dyDescent="0.35">
      <c r="B25" s="133" t="s">
        <v>260</v>
      </c>
      <c r="D25" s="898">
        <v>629.70000000000005</v>
      </c>
      <c r="E25" s="505">
        <v>668.3</v>
      </c>
      <c r="F25" s="505">
        <v>688</v>
      </c>
      <c r="G25" s="505">
        <v>666.6</v>
      </c>
      <c r="H25" s="905">
        <v>789.8</v>
      </c>
      <c r="I25" s="905"/>
      <c r="J25" s="505">
        <v>769.4</v>
      </c>
      <c r="K25" s="505">
        <v>624.1</v>
      </c>
      <c r="L25" s="505">
        <v>724.2</v>
      </c>
      <c r="M25" s="505">
        <v>682.1</v>
      </c>
      <c r="O25" s="505">
        <v>611.70000000000005</v>
      </c>
      <c r="P25" s="505">
        <v>585.79999999999995</v>
      </c>
      <c r="Q25" s="505">
        <v>577</v>
      </c>
      <c r="R25" s="505">
        <v>564.70000000000005</v>
      </c>
      <c r="S25" s="505">
        <v>624.1</v>
      </c>
      <c r="T25" s="458">
        <v>591.29999999999995</v>
      </c>
      <c r="U25" s="458">
        <v>663.1</v>
      </c>
      <c r="V25" s="458">
        <v>667.5</v>
      </c>
      <c r="W25" s="458">
        <v>748.5</v>
      </c>
      <c r="X25" s="458">
        <v>684.6</v>
      </c>
      <c r="Y25" s="458">
        <v>687</v>
      </c>
      <c r="Z25" s="458">
        <v>613.79999999999995</v>
      </c>
      <c r="AA25" s="458">
        <v>631.1</v>
      </c>
      <c r="AB25" s="458">
        <v>497.6</v>
      </c>
      <c r="AC25" s="760"/>
      <c r="AF25"/>
      <c r="AG25" s="134" t="s">
        <v>606</v>
      </c>
      <c r="AH25" s="134"/>
      <c r="AI25" s="277">
        <v>612642</v>
      </c>
      <c r="AJ25" s="277">
        <v>562255.77495999995</v>
      </c>
      <c r="AK25" s="277">
        <v>597735.27813999972</v>
      </c>
      <c r="AL25" s="277">
        <v>637159.04862999998</v>
      </c>
      <c r="AM25" s="277">
        <v>609267</v>
      </c>
      <c r="AN25" s="277">
        <v>582374.50214</v>
      </c>
      <c r="AO25" s="277">
        <v>567921</v>
      </c>
      <c r="AP25" s="277">
        <v>582317.76439999987</v>
      </c>
      <c r="AQ25" s="277" t="s">
        <v>55</v>
      </c>
      <c r="AR25" s="277">
        <v>544712</v>
      </c>
      <c r="AS25" s="277">
        <v>718459</v>
      </c>
      <c r="AT25" s="277">
        <v>748740</v>
      </c>
      <c r="AU25" s="277">
        <v>654116</v>
      </c>
      <c r="AV25" s="277">
        <v>702131</v>
      </c>
      <c r="AW25" s="277">
        <v>631062</v>
      </c>
      <c r="AX25" s="277">
        <v>651111</v>
      </c>
      <c r="AY25" s="277">
        <v>639866</v>
      </c>
      <c r="AZ25" s="277">
        <v>627143</v>
      </c>
      <c r="BA25" s="277">
        <v>661976</v>
      </c>
      <c r="BB25" s="277">
        <v>696786</v>
      </c>
      <c r="BC25" s="277">
        <v>729535</v>
      </c>
      <c r="BD25" s="277">
        <v>709164</v>
      </c>
      <c r="BE25" s="277">
        <v>750319</v>
      </c>
      <c r="BF25" s="277">
        <v>780253</v>
      </c>
    </row>
    <row r="26" spans="2:58" s="101" customFormat="1" ht="14" x14ac:dyDescent="0.3">
      <c r="B26" s="133" t="s">
        <v>647</v>
      </c>
      <c r="D26" s="898">
        <v>0.8</v>
      </c>
      <c r="E26" s="505">
        <v>0.9</v>
      </c>
      <c r="F26" s="505">
        <v>0.9</v>
      </c>
      <c r="G26" s="505">
        <v>0.8</v>
      </c>
      <c r="H26" s="905">
        <v>0.7</v>
      </c>
      <c r="I26" s="905"/>
      <c r="J26" s="505">
        <v>0.6</v>
      </c>
      <c r="K26" s="505">
        <v>0.6</v>
      </c>
      <c r="L26" s="505">
        <v>0.5</v>
      </c>
      <c r="M26" s="505">
        <v>0.6</v>
      </c>
      <c r="O26" s="505">
        <v>0.6</v>
      </c>
      <c r="P26" s="505">
        <v>0.7</v>
      </c>
      <c r="Q26" s="505">
        <v>0.7</v>
      </c>
      <c r="R26" s="505">
        <v>0.7</v>
      </c>
      <c r="S26" s="505">
        <v>0.6</v>
      </c>
      <c r="T26" s="458">
        <v>0.7</v>
      </c>
      <c r="U26" s="458">
        <v>0.7</v>
      </c>
      <c r="V26" s="458">
        <v>0.6</v>
      </c>
      <c r="W26" s="458">
        <v>0.6</v>
      </c>
      <c r="X26" s="458">
        <v>0</v>
      </c>
      <c r="Y26" s="458">
        <v>0</v>
      </c>
      <c r="Z26" s="458">
        <v>0</v>
      </c>
      <c r="AA26" s="458">
        <v>0</v>
      </c>
      <c r="AB26" s="458">
        <v>0</v>
      </c>
      <c r="AC26" s="760"/>
      <c r="AG26" s="134"/>
      <c r="AH26" s="134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</row>
    <row r="27" spans="2:58" s="101" customFormat="1" ht="14" x14ac:dyDescent="0.3">
      <c r="B27" s="133" t="s">
        <v>611</v>
      </c>
      <c r="D27" s="898">
        <v>9</v>
      </c>
      <c r="E27" s="505">
        <v>10.1</v>
      </c>
      <c r="F27" s="781"/>
      <c r="G27" s="505">
        <v>12.3</v>
      </c>
      <c r="H27" s="905">
        <v>12.1</v>
      </c>
      <c r="I27" s="905"/>
      <c r="J27" s="505">
        <v>1.6</v>
      </c>
      <c r="K27" s="505">
        <v>57.8</v>
      </c>
      <c r="L27" s="505">
        <v>2.8</v>
      </c>
      <c r="M27" s="505">
        <v>4.8</v>
      </c>
      <c r="O27" s="505">
        <v>4.5</v>
      </c>
      <c r="P27" s="505">
        <v>2.9</v>
      </c>
      <c r="Q27" s="505">
        <v>2.7</v>
      </c>
      <c r="R27" s="505">
        <v>3.6</v>
      </c>
      <c r="S27" s="505">
        <v>57.8</v>
      </c>
      <c r="T27" s="458">
        <v>51.4</v>
      </c>
      <c r="U27" s="458" t="s">
        <v>1</v>
      </c>
      <c r="V27" s="458" t="s">
        <v>1</v>
      </c>
      <c r="W27" s="458" t="s">
        <v>1</v>
      </c>
      <c r="X27" s="458" t="s">
        <v>1</v>
      </c>
      <c r="Y27" s="458" t="s">
        <v>1</v>
      </c>
      <c r="Z27" s="458" t="s">
        <v>1</v>
      </c>
      <c r="AA27" s="458" t="s">
        <v>1</v>
      </c>
      <c r="AB27" s="458" t="s">
        <v>1</v>
      </c>
      <c r="AC27" s="760"/>
      <c r="AG27" s="134"/>
      <c r="AH27" s="134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</row>
    <row r="28" spans="2:58" s="101" customFormat="1" ht="14" x14ac:dyDescent="0.3">
      <c r="B28" s="133" t="s">
        <v>267</v>
      </c>
      <c r="D28" s="898">
        <v>0</v>
      </c>
      <c r="E28" s="505">
        <v>146.19999999999999</v>
      </c>
      <c r="F28" s="781"/>
      <c r="G28" s="505">
        <v>0</v>
      </c>
      <c r="H28" s="905">
        <v>0</v>
      </c>
      <c r="I28" s="905"/>
      <c r="J28" s="505">
        <v>151.9</v>
      </c>
      <c r="K28" s="505"/>
      <c r="L28" s="505"/>
      <c r="M28" s="505"/>
      <c r="O28" s="505"/>
      <c r="P28" s="505"/>
      <c r="Q28" s="505"/>
      <c r="R28" s="781"/>
      <c r="S28" s="505"/>
      <c r="T28" s="458" t="s">
        <v>1</v>
      </c>
      <c r="U28" s="458" t="s">
        <v>1</v>
      </c>
      <c r="V28" s="458" t="s">
        <v>1</v>
      </c>
      <c r="W28" s="458">
        <v>0</v>
      </c>
      <c r="X28" s="458">
        <v>201.1</v>
      </c>
      <c r="Y28" s="458">
        <v>253.8</v>
      </c>
      <c r="Z28" s="458">
        <v>0</v>
      </c>
      <c r="AA28" s="458">
        <v>1.3</v>
      </c>
      <c r="AB28" s="458">
        <v>301.39999999999998</v>
      </c>
      <c r="AC28" s="760"/>
      <c r="AG28" s="135" t="s">
        <v>611</v>
      </c>
      <c r="AH28" s="135"/>
      <c r="AI28" s="277">
        <v>1465</v>
      </c>
      <c r="AJ28" s="277">
        <v>723.53516999999988</v>
      </c>
      <c r="AK28" s="277">
        <v>234.51416999999998</v>
      </c>
      <c r="AL28" s="277">
        <v>878.02</v>
      </c>
      <c r="AM28" s="277">
        <v>2394</v>
      </c>
      <c r="AN28" s="277">
        <v>2946.6129999999998</v>
      </c>
      <c r="AO28" s="277">
        <v>535</v>
      </c>
      <c r="AP28" s="277">
        <v>297.99400000000003</v>
      </c>
      <c r="AQ28" s="277" t="s">
        <v>56</v>
      </c>
      <c r="AR28" s="277">
        <v>3089</v>
      </c>
      <c r="AS28" s="277">
        <v>4300</v>
      </c>
      <c r="AT28" s="277">
        <v>3806</v>
      </c>
      <c r="AU28" s="277">
        <v>2748</v>
      </c>
      <c r="AV28" s="277">
        <v>3276</v>
      </c>
      <c r="AW28" s="277">
        <v>4621</v>
      </c>
      <c r="AX28" s="277">
        <v>2831</v>
      </c>
      <c r="AY28" s="277">
        <v>2793</v>
      </c>
      <c r="AZ28" s="277">
        <v>2081</v>
      </c>
      <c r="BA28" s="277">
        <v>1782</v>
      </c>
      <c r="BB28" s="277">
        <v>1436</v>
      </c>
      <c r="BC28" s="277">
        <v>115</v>
      </c>
      <c r="BD28" s="277">
        <v>117</v>
      </c>
      <c r="BE28" s="277">
        <v>293</v>
      </c>
      <c r="BF28" s="277">
        <v>54</v>
      </c>
    </row>
    <row r="29" spans="2:58" s="101" customFormat="1" ht="14" x14ac:dyDescent="0.3">
      <c r="B29" s="133" t="s">
        <v>262</v>
      </c>
      <c r="D29" s="898">
        <v>121.3</v>
      </c>
      <c r="E29" s="505">
        <v>263.7</v>
      </c>
      <c r="F29" s="505">
        <v>141.9</v>
      </c>
      <c r="G29" s="505">
        <v>140.9</v>
      </c>
      <c r="H29" s="905">
        <v>143.1</v>
      </c>
      <c r="I29" s="905"/>
      <c r="J29" s="505">
        <v>181.5</v>
      </c>
      <c r="K29" s="505">
        <v>96.3</v>
      </c>
      <c r="L29" s="505">
        <v>115.6</v>
      </c>
      <c r="M29" s="505">
        <v>113.5</v>
      </c>
      <c r="O29" s="505">
        <v>103.1</v>
      </c>
      <c r="P29" s="781">
        <v>88.1</v>
      </c>
      <c r="Q29" s="781">
        <v>102.4</v>
      </c>
      <c r="R29" s="505">
        <v>121.4</v>
      </c>
      <c r="S29" s="505">
        <v>96.3</v>
      </c>
      <c r="T29" s="458">
        <v>132.69999999999999</v>
      </c>
      <c r="U29" s="458">
        <v>148.19999999999999</v>
      </c>
      <c r="V29" s="458">
        <v>153.6</v>
      </c>
      <c r="W29" s="458">
        <v>114.4</v>
      </c>
      <c r="X29" s="458">
        <v>124.4</v>
      </c>
      <c r="Y29" s="458">
        <v>88.1</v>
      </c>
      <c r="Z29" s="458">
        <v>57</v>
      </c>
      <c r="AA29" s="458">
        <v>41.8</v>
      </c>
      <c r="AB29" s="458">
        <v>57.7</v>
      </c>
      <c r="AC29" s="760"/>
      <c r="AG29" s="135" t="s">
        <v>612</v>
      </c>
      <c r="AH29" s="135"/>
      <c r="AI29" s="277">
        <v>659107</v>
      </c>
      <c r="AJ29" s="277">
        <v>660218.64985137002</v>
      </c>
      <c r="AK29" s="277">
        <v>558837.88475356158</v>
      </c>
      <c r="AL29" s="277">
        <v>607479.1166699999</v>
      </c>
      <c r="AM29" s="277">
        <v>691404</v>
      </c>
      <c r="AN29" s="277">
        <v>619393.43916999991</v>
      </c>
      <c r="AO29" s="277">
        <v>209877</v>
      </c>
      <c r="AP29" s="277">
        <v>315780.97302999999</v>
      </c>
      <c r="AQ29" s="277" t="s">
        <v>57</v>
      </c>
      <c r="AR29" s="277">
        <v>114485</v>
      </c>
      <c r="AS29" s="277">
        <v>7669</v>
      </c>
      <c r="AT29" s="277">
        <v>6545</v>
      </c>
      <c r="AU29" s="277">
        <v>4046</v>
      </c>
      <c r="AV29" s="277">
        <v>5254</v>
      </c>
      <c r="AW29" s="277">
        <v>4203</v>
      </c>
      <c r="AX29" s="277">
        <v>6975</v>
      </c>
      <c r="AY29" s="277">
        <v>892</v>
      </c>
      <c r="AZ29" s="277">
        <v>257635</v>
      </c>
      <c r="BA29" s="277">
        <v>316089</v>
      </c>
      <c r="BB29" s="277">
        <v>263415</v>
      </c>
      <c r="BC29" s="277">
        <v>263670</v>
      </c>
      <c r="BD29" s="277">
        <v>310998</v>
      </c>
      <c r="BE29" s="277">
        <v>405873</v>
      </c>
      <c r="BF29" s="277">
        <v>407527</v>
      </c>
    </row>
    <row r="30" spans="2:58" s="101" customFormat="1" ht="14" x14ac:dyDescent="0.3">
      <c r="B30" s="133" t="s">
        <v>268</v>
      </c>
      <c r="D30" s="898">
        <v>176.6</v>
      </c>
      <c r="E30" s="899"/>
      <c r="F30" s="505">
        <v>216.8</v>
      </c>
      <c r="G30" s="505">
        <v>174.60000000000002</v>
      </c>
      <c r="H30" s="905">
        <v>230.3</v>
      </c>
      <c r="I30" s="905"/>
      <c r="J30" s="505"/>
      <c r="K30" s="505">
        <v>313.39999999999998</v>
      </c>
      <c r="L30" s="505">
        <v>112.9</v>
      </c>
      <c r="M30" s="505">
        <v>111.3</v>
      </c>
      <c r="O30" s="505">
        <v>254.5</v>
      </c>
      <c r="P30" s="505">
        <v>306</v>
      </c>
      <c r="Q30" s="505">
        <v>378.2</v>
      </c>
      <c r="R30" s="505">
        <v>427</v>
      </c>
      <c r="S30" s="505">
        <v>313.39999999999998</v>
      </c>
      <c r="T30" s="105">
        <v>550.4</v>
      </c>
      <c r="U30" s="458">
        <v>187.1</v>
      </c>
      <c r="V30" s="458">
        <v>327</v>
      </c>
      <c r="W30" s="458">
        <v>455.2</v>
      </c>
      <c r="X30" s="458">
        <v>447.3</v>
      </c>
      <c r="Y30" s="458">
        <v>516.79999999999995</v>
      </c>
      <c r="Z30" s="458">
        <v>755.9</v>
      </c>
      <c r="AA30" s="458">
        <v>276.2</v>
      </c>
      <c r="AB30" s="458">
        <v>429.2</v>
      </c>
      <c r="AC30" s="760"/>
      <c r="AG30" s="135" t="s">
        <v>613</v>
      </c>
      <c r="AH30" s="135"/>
      <c r="AI30" s="277">
        <v>26411</v>
      </c>
      <c r="AJ30" s="277">
        <v>69058.55535000001</v>
      </c>
      <c r="AK30" s="277">
        <v>54236.163774419329</v>
      </c>
      <c r="AL30" s="277">
        <v>34710.507920000004</v>
      </c>
      <c r="AM30" s="277">
        <v>33355</v>
      </c>
      <c r="AN30" s="277">
        <v>79737.832129999995</v>
      </c>
      <c r="AO30" s="277">
        <v>69573</v>
      </c>
      <c r="AP30" s="277">
        <v>33985.818039999998</v>
      </c>
      <c r="AQ30" s="277" t="s">
        <v>58</v>
      </c>
      <c r="AR30" s="277">
        <v>59591</v>
      </c>
      <c r="AS30" s="277">
        <v>58691</v>
      </c>
      <c r="AT30" s="277">
        <v>39973</v>
      </c>
      <c r="AU30" s="277">
        <v>13281</v>
      </c>
      <c r="AV30" s="277">
        <v>49847</v>
      </c>
      <c r="AW30" s="277">
        <v>38093</v>
      </c>
      <c r="AX30" s="277">
        <v>23536</v>
      </c>
      <c r="AY30" s="277">
        <v>27277</v>
      </c>
      <c r="AZ30" s="277">
        <v>51440</v>
      </c>
      <c r="BA30" s="277">
        <v>47755</v>
      </c>
      <c r="BB30" s="277">
        <v>27162</v>
      </c>
      <c r="BC30" s="277">
        <v>35593</v>
      </c>
      <c r="BD30" s="277">
        <v>51308</v>
      </c>
      <c r="BE30" s="277">
        <v>63991</v>
      </c>
      <c r="BF30" s="277">
        <v>61781</v>
      </c>
    </row>
    <row r="31" spans="2:58" s="101" customFormat="1" ht="14" x14ac:dyDescent="0.3">
      <c r="B31" s="135"/>
      <c r="D31" s="899"/>
      <c r="E31" s="899"/>
      <c r="F31" s="781"/>
      <c r="G31" s="781"/>
      <c r="H31" s="906"/>
      <c r="I31" s="906"/>
      <c r="J31" s="781"/>
      <c r="K31" s="781"/>
      <c r="L31" s="781"/>
      <c r="M31" s="781"/>
      <c r="O31" s="781"/>
      <c r="P31" s="781"/>
      <c r="Q31" s="781"/>
      <c r="R31" s="781"/>
      <c r="S31" s="772"/>
      <c r="U31" s="105"/>
      <c r="V31" s="105"/>
      <c r="W31" s="105"/>
      <c r="X31" s="105"/>
      <c r="Y31" s="105"/>
      <c r="Z31" s="105"/>
      <c r="AA31" s="105"/>
      <c r="AB31" s="105"/>
      <c r="AC31" s="760"/>
      <c r="AG31" s="135" t="s">
        <v>268</v>
      </c>
      <c r="AH31" s="135"/>
      <c r="AI31" s="136">
        <v>188008</v>
      </c>
      <c r="AJ31" s="136">
        <v>123080.27136863043</v>
      </c>
      <c r="AK31" s="136">
        <v>254770.06965643822</v>
      </c>
      <c r="AL31" s="136">
        <v>256395.1244099999</v>
      </c>
      <c r="AM31" s="136">
        <v>263700</v>
      </c>
      <c r="AN31" s="136">
        <v>184338.24789999993</v>
      </c>
      <c r="AO31" s="136">
        <v>339371</v>
      </c>
      <c r="AP31" s="136">
        <v>349338.1507</v>
      </c>
      <c r="AQ31" s="136" t="s">
        <v>59</v>
      </c>
      <c r="AR31" s="136">
        <v>306459</v>
      </c>
      <c r="AS31" s="136">
        <v>220813</v>
      </c>
      <c r="AT31" s="136">
        <v>144507</v>
      </c>
      <c r="AU31" s="136">
        <v>276191</v>
      </c>
      <c r="AV31" s="136">
        <v>137900</v>
      </c>
      <c r="AW31" s="136">
        <v>157361</v>
      </c>
      <c r="AX31" s="136">
        <v>166922</v>
      </c>
      <c r="AY31" s="136">
        <v>755919</v>
      </c>
      <c r="AZ31" s="136">
        <v>447674</v>
      </c>
      <c r="BA31" s="136">
        <v>324413</v>
      </c>
      <c r="BB31" s="136">
        <v>388726</v>
      </c>
      <c r="BC31" s="136">
        <v>516776</v>
      </c>
      <c r="BD31" s="136">
        <v>397768</v>
      </c>
      <c r="BE31" s="136">
        <v>264452</v>
      </c>
      <c r="BF31" s="277">
        <v>262574</v>
      </c>
    </row>
    <row r="32" spans="2:58" s="101" customFormat="1" ht="14" x14ac:dyDescent="0.3">
      <c r="B32" s="133"/>
      <c r="D32" s="899"/>
      <c r="E32" s="899"/>
      <c r="F32" s="772"/>
      <c r="G32" s="772"/>
      <c r="H32" s="900"/>
      <c r="I32" s="900"/>
      <c r="J32" s="772"/>
      <c r="K32" s="772"/>
      <c r="L32" s="772"/>
      <c r="M32" s="772"/>
      <c r="O32" s="772"/>
      <c r="P32" s="772"/>
      <c r="Q32" s="772"/>
      <c r="R32" s="772"/>
      <c r="S32" s="772"/>
      <c r="U32" s="105"/>
      <c r="V32" s="105"/>
      <c r="W32" s="105"/>
      <c r="X32" s="105"/>
      <c r="Y32" s="105"/>
      <c r="Z32" s="105"/>
      <c r="AA32" s="105"/>
      <c r="AB32" s="105"/>
      <c r="AC32" s="760"/>
      <c r="AG32" s="133"/>
      <c r="AH32" s="133"/>
      <c r="AI32" s="281">
        <v>1569788</v>
      </c>
      <c r="AJ32" s="281">
        <v>1494089.2303100007</v>
      </c>
      <c r="AK32" s="281">
        <v>1550546.6318644187</v>
      </c>
      <c r="AL32" s="281">
        <v>1614243.0280299997</v>
      </c>
      <c r="AM32" s="281">
        <v>1676161</v>
      </c>
      <c r="AN32" s="281">
        <v>1547841.73453</v>
      </c>
      <c r="AO32" s="281">
        <v>1261617</v>
      </c>
      <c r="AP32" s="281">
        <v>1365008.3873099997</v>
      </c>
      <c r="AQ32" s="281" t="s">
        <v>60</v>
      </c>
      <c r="AR32" s="281">
        <v>1136439</v>
      </c>
      <c r="AS32" s="281">
        <v>1149263</v>
      </c>
      <c r="AT32" s="281">
        <v>1075409</v>
      </c>
      <c r="AU32" s="281">
        <f>SUM(AU24:AU31)</f>
        <v>1078895</v>
      </c>
      <c r="AV32" s="281">
        <v>1029207</v>
      </c>
      <c r="AW32" s="281">
        <v>956277</v>
      </c>
      <c r="AX32" s="281">
        <v>976231</v>
      </c>
      <c r="AY32" s="281">
        <f>SUM(AY24:AY31)</f>
        <v>1547936</v>
      </c>
      <c r="AZ32" s="281">
        <v>1511211</v>
      </c>
      <c r="BA32" s="281">
        <f>SUM(BA24:BA31)</f>
        <v>1482861</v>
      </c>
      <c r="BB32" s="281">
        <f>SUM(BB24:BB31)</f>
        <v>1511976</v>
      </c>
      <c r="BC32" s="281">
        <v>1694153</v>
      </c>
      <c r="BD32" s="281">
        <f>SUM(BD24:BD31)</f>
        <v>1615716</v>
      </c>
      <c r="BE32" s="281">
        <v>1639716</v>
      </c>
      <c r="BF32" s="281">
        <f>SUM(BF24:BF31)</f>
        <v>1667865</v>
      </c>
    </row>
    <row r="33" spans="2:58" s="101" customFormat="1" ht="14" x14ac:dyDescent="0.3">
      <c r="B33" s="100" t="s">
        <v>269</v>
      </c>
      <c r="D33" s="903">
        <v>1127.1999999999998</v>
      </c>
      <c r="E33" s="903">
        <v>1289.4000000000001</v>
      </c>
      <c r="F33" s="780">
        <v>1271.8</v>
      </c>
      <c r="G33" s="780">
        <v>1212.8000000000002</v>
      </c>
      <c r="H33" s="904">
        <f>SUM(H24:H32)</f>
        <v>1395.7</v>
      </c>
      <c r="I33" s="904"/>
      <c r="J33" s="780">
        <v>1305.8000000000002</v>
      </c>
      <c r="K33" s="780" t="s">
        <v>699</v>
      </c>
      <c r="L33" s="780">
        <v>1128</v>
      </c>
      <c r="M33" s="780">
        <v>1061.0999999999999</v>
      </c>
      <c r="O33" s="780" t="s">
        <v>725</v>
      </c>
      <c r="P33" s="780" t="s">
        <v>698</v>
      </c>
      <c r="Q33" s="780" t="s">
        <v>677</v>
      </c>
      <c r="R33" s="780">
        <v>1260.3</v>
      </c>
      <c r="S33" s="780" t="s">
        <v>699</v>
      </c>
      <c r="T33" s="460">
        <v>1487.5</v>
      </c>
      <c r="U33" s="460" t="s">
        <v>155</v>
      </c>
      <c r="V33" s="460">
        <v>1311.9</v>
      </c>
      <c r="W33" s="460">
        <f>SUM(W24:W32)</f>
        <v>1481.9</v>
      </c>
      <c r="X33" s="460">
        <v>1619.1</v>
      </c>
      <c r="Y33" s="460">
        <v>1694.2</v>
      </c>
      <c r="Z33" s="460">
        <v>1547.9</v>
      </c>
      <c r="AA33" s="460">
        <v>1078.9000000000001</v>
      </c>
      <c r="AB33" s="460">
        <v>1401.2</v>
      </c>
      <c r="AC33" s="760"/>
      <c r="AG33" s="100" t="s">
        <v>614</v>
      </c>
      <c r="AH33" s="100"/>
      <c r="AI33" s="284">
        <v>1569788</v>
      </c>
      <c r="AJ33" s="284">
        <v>1494089.2303100007</v>
      </c>
      <c r="AK33" s="284">
        <v>1569917.051847138</v>
      </c>
      <c r="AL33" s="284">
        <v>1646816.4371499997</v>
      </c>
      <c r="AM33" s="284">
        <v>1693721</v>
      </c>
      <c r="AN33" s="284">
        <v>1565402.1171299999</v>
      </c>
      <c r="AO33" s="284">
        <v>1279177</v>
      </c>
      <c r="AP33" s="284">
        <v>1382568</v>
      </c>
      <c r="AQ33" s="284" t="s">
        <v>62</v>
      </c>
      <c r="AR33" s="284">
        <v>1153999</v>
      </c>
      <c r="AS33" s="284">
        <v>1167746</v>
      </c>
      <c r="AT33" s="284">
        <v>1140749</v>
      </c>
      <c r="AU33" s="284">
        <f>AU34+AU32</f>
        <v>1122956</v>
      </c>
      <c r="AV33" s="284">
        <v>1072417</v>
      </c>
      <c r="AW33" s="284">
        <v>962277</v>
      </c>
      <c r="AX33" s="284">
        <v>982231</v>
      </c>
      <c r="AY33" s="284">
        <f>AY34+AY32</f>
        <v>1547936</v>
      </c>
      <c r="AZ33" s="284">
        <v>1511211</v>
      </c>
      <c r="BA33" s="284">
        <f>BA34+BA32</f>
        <v>1482861</v>
      </c>
      <c r="BB33" s="284">
        <f>BB34+BB32</f>
        <v>1511976</v>
      </c>
      <c r="BC33" s="284">
        <v>1694153</v>
      </c>
      <c r="BD33" s="284">
        <f>BD34+BD32</f>
        <v>1615716</v>
      </c>
      <c r="BE33" s="284">
        <v>1657983</v>
      </c>
      <c r="BF33" s="284">
        <v>1657983</v>
      </c>
    </row>
    <row r="34" spans="2:58" s="101" customFormat="1" ht="14" x14ac:dyDescent="0.3">
      <c r="B34" s="134" t="s">
        <v>271</v>
      </c>
      <c r="D34" s="907">
        <v>0</v>
      </c>
      <c r="E34" s="907" t="s">
        <v>1</v>
      </c>
      <c r="F34" s="774">
        <v>23.8</v>
      </c>
      <c r="G34" s="774" t="s">
        <v>1</v>
      </c>
      <c r="H34" s="908">
        <v>0.1</v>
      </c>
      <c r="I34" s="908"/>
      <c r="J34" s="774">
        <v>0.3</v>
      </c>
      <c r="K34" s="774">
        <v>22.2</v>
      </c>
      <c r="L34" s="774">
        <v>5.0999999999999996</v>
      </c>
      <c r="M34" s="774">
        <v>5.2</v>
      </c>
      <c r="O34" s="774">
        <v>15.7</v>
      </c>
      <c r="P34" s="774">
        <v>12.7</v>
      </c>
      <c r="Q34" s="774">
        <v>12.3</v>
      </c>
      <c r="R34" s="774">
        <v>4.0999999999999996</v>
      </c>
      <c r="S34" s="774">
        <v>22.2</v>
      </c>
      <c r="T34" s="461" t="s">
        <v>1</v>
      </c>
      <c r="U34" s="461">
        <v>1.7</v>
      </c>
      <c r="V34" s="461">
        <v>5.2</v>
      </c>
      <c r="W34" s="461">
        <v>0</v>
      </c>
      <c r="X34" s="461">
        <v>0</v>
      </c>
      <c r="Y34" s="461">
        <v>0</v>
      </c>
      <c r="Z34" s="461">
        <v>0</v>
      </c>
      <c r="AA34" s="461">
        <v>44.1</v>
      </c>
      <c r="AB34" s="461">
        <v>17.600000000000001</v>
      </c>
      <c r="AC34" s="760"/>
      <c r="AG34" s="134" t="s">
        <v>269</v>
      </c>
      <c r="AH34" s="134"/>
      <c r="AI34" s="136">
        <v>0</v>
      </c>
      <c r="AJ34" s="136">
        <v>0</v>
      </c>
      <c r="AK34" s="136">
        <v>19370.419982719231</v>
      </c>
      <c r="AL34" s="136">
        <v>32573.40912</v>
      </c>
      <c r="AM34" s="136">
        <v>17560</v>
      </c>
      <c r="AN34" s="136">
        <v>17560.382600000001</v>
      </c>
      <c r="AO34" s="136">
        <v>17560</v>
      </c>
      <c r="AP34" s="136">
        <v>17560.382600000001</v>
      </c>
      <c r="AQ34" s="136" t="s">
        <v>61</v>
      </c>
      <c r="AR34" s="136">
        <v>17560</v>
      </c>
      <c r="AS34" s="136">
        <v>18483</v>
      </c>
      <c r="AT34" s="136">
        <v>65340</v>
      </c>
      <c r="AU34" s="136">
        <v>44061</v>
      </c>
      <c r="AV34" s="136">
        <v>43210</v>
      </c>
      <c r="AW34" s="136">
        <v>6000</v>
      </c>
      <c r="AX34" s="136">
        <v>6000</v>
      </c>
      <c r="AY34" s="136">
        <v>0</v>
      </c>
      <c r="AZ34" s="136">
        <v>0</v>
      </c>
      <c r="BA34" s="136">
        <v>0</v>
      </c>
      <c r="BB34" s="136">
        <v>0</v>
      </c>
      <c r="BC34" s="136">
        <v>0</v>
      </c>
      <c r="BD34" s="136">
        <v>0</v>
      </c>
      <c r="BE34" s="136">
        <v>18267</v>
      </c>
      <c r="BF34" s="136">
        <v>1472</v>
      </c>
    </row>
    <row r="35" spans="2:58" s="101" customFormat="1" ht="14" x14ac:dyDescent="0.3">
      <c r="B35" s="100" t="s">
        <v>270</v>
      </c>
      <c r="D35" s="903">
        <v>8250.2999999999993</v>
      </c>
      <c r="E35" s="903">
        <v>8319.9999999999982</v>
      </c>
      <c r="F35" s="909" t="s">
        <v>775</v>
      </c>
      <c r="G35" s="909">
        <v>8107.9000000000005</v>
      </c>
      <c r="H35" s="910">
        <f>H34+H33+H21</f>
        <v>8048</v>
      </c>
      <c r="I35" s="910"/>
      <c r="J35" s="775">
        <v>7660.2000000000016</v>
      </c>
      <c r="K35" s="775" t="s">
        <v>701</v>
      </c>
      <c r="L35" s="775">
        <v>7530.5000000000009</v>
      </c>
      <c r="M35" s="775" t="s">
        <v>750</v>
      </c>
      <c r="O35" s="775" t="s">
        <v>726</v>
      </c>
      <c r="P35" s="775" t="s">
        <v>700</v>
      </c>
      <c r="Q35" s="775" t="s">
        <v>678</v>
      </c>
      <c r="R35" s="775">
        <v>7778.4</v>
      </c>
      <c r="S35" s="775" t="s">
        <v>701</v>
      </c>
      <c r="T35" s="462">
        <v>7991.3</v>
      </c>
      <c r="U35" s="462" t="s">
        <v>156</v>
      </c>
      <c r="V35" s="462">
        <v>7493.9</v>
      </c>
      <c r="W35" s="462">
        <f>W33+W21</f>
        <v>7533</v>
      </c>
      <c r="X35" s="462">
        <v>6806.3</v>
      </c>
      <c r="Y35" s="462">
        <v>6645.7</v>
      </c>
      <c r="Z35" s="462">
        <v>6512.1</v>
      </c>
      <c r="AA35" s="462">
        <v>6119.9</v>
      </c>
      <c r="AB35" s="462">
        <v>5673.2</v>
      </c>
      <c r="AC35" s="760"/>
      <c r="AG35" s="100" t="s">
        <v>270</v>
      </c>
      <c r="AH35" s="100"/>
      <c r="AI35" s="281">
        <v>5623769</v>
      </c>
      <c r="AJ35" s="281">
        <v>5536860.9884875081</v>
      </c>
      <c r="AK35" s="281">
        <v>5552024.6384346019</v>
      </c>
      <c r="AL35" s="281">
        <v>5730533.5898472033</v>
      </c>
      <c r="AM35" s="281">
        <v>5743616</v>
      </c>
      <c r="AN35" s="281">
        <v>5625980.808530001</v>
      </c>
      <c r="AO35" s="281">
        <v>5362380</v>
      </c>
      <c r="AP35" s="281">
        <v>5504704</v>
      </c>
      <c r="AQ35" s="281">
        <v>5680332</v>
      </c>
      <c r="AR35" s="281">
        <v>5407137</v>
      </c>
      <c r="AS35" s="281">
        <v>6293633</v>
      </c>
      <c r="AT35" s="281">
        <v>6203745</v>
      </c>
      <c r="AU35" s="281">
        <f>AU21+AU33</f>
        <v>6102457</v>
      </c>
      <c r="AV35" s="281">
        <v>6092486</v>
      </c>
      <c r="AW35" s="281">
        <v>5970668</v>
      </c>
      <c r="AX35" s="281">
        <v>5959402</v>
      </c>
      <c r="AY35" s="281">
        <f>AY21+AY33</f>
        <v>6490797</v>
      </c>
      <c r="AZ35" s="281">
        <v>6362812</v>
      </c>
      <c r="BA35" s="281">
        <f>BA32+BA21</f>
        <v>6356433</v>
      </c>
      <c r="BB35" s="281">
        <f>BB32+BB21</f>
        <v>6400939</v>
      </c>
      <c r="BC35" s="281">
        <v>6641559</v>
      </c>
      <c r="BD35" s="281">
        <f>BD32+BD21</f>
        <v>6572300</v>
      </c>
      <c r="BE35" s="281">
        <v>6618596</v>
      </c>
      <c r="BF35" s="281">
        <f>BF21+BF32+BF34</f>
        <v>6646498</v>
      </c>
    </row>
    <row r="36" spans="2:58" x14ac:dyDescent="0.35">
      <c r="B36" s="14"/>
      <c r="F36" s="911"/>
      <c r="G36" s="782"/>
      <c r="H36" s="289"/>
      <c r="I36" s="289"/>
      <c r="J36" s="289"/>
      <c r="K36" s="289"/>
      <c r="L36" s="289"/>
      <c r="M36" s="289"/>
      <c r="O36" s="782"/>
      <c r="P36" s="782"/>
      <c r="Q36" s="782"/>
      <c r="R36" s="289"/>
      <c r="S36" s="289"/>
      <c r="T36" s="12"/>
      <c r="V36" s="289"/>
      <c r="W36" s="289"/>
      <c r="X36" s="289"/>
      <c r="Y36" s="289"/>
      <c r="Z36" s="289"/>
      <c r="AA36" s="289"/>
      <c r="AB36" s="289"/>
      <c r="AC36" s="760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2:58" x14ac:dyDescent="0.35">
      <c r="B37" s="14"/>
      <c r="F37" s="778"/>
      <c r="G37" s="778"/>
      <c r="AC37" s="760"/>
      <c r="AH37" s="29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2:58" x14ac:dyDescent="0.35">
      <c r="B38" s="87" t="s">
        <v>253</v>
      </c>
      <c r="F38" s="778"/>
      <c r="G38" s="778"/>
      <c r="AC38" s="760"/>
      <c r="AG38" s="87" t="s">
        <v>253</v>
      </c>
      <c r="AH38" s="29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</row>
    <row r="39" spans="2:58" x14ac:dyDescent="0.35">
      <c r="B39" s="14"/>
      <c r="F39" s="778"/>
      <c r="G39" s="778"/>
      <c r="AC39" s="760"/>
      <c r="AH39" s="29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136"/>
      <c r="AV39" s="33"/>
      <c r="AW39" s="136"/>
      <c r="AX39" s="136"/>
      <c r="AY39" s="136"/>
      <c r="AZ39" s="33"/>
      <c r="BA39" s="33"/>
      <c r="BB39" s="33"/>
      <c r="BC39" s="136"/>
      <c r="BD39" s="136"/>
      <c r="BE39" s="136"/>
      <c r="BF39" s="136"/>
    </row>
    <row r="40" spans="2:58" ht="23" x14ac:dyDescent="0.35">
      <c r="B40" s="403"/>
      <c r="D40" s="833" t="s">
        <v>806</v>
      </c>
      <c r="E40" s="746" t="s">
        <v>793</v>
      </c>
      <c r="F40" s="746" t="s">
        <v>787</v>
      </c>
      <c r="G40" s="746" t="s">
        <v>786</v>
      </c>
      <c r="H40" s="746" t="s">
        <v>785</v>
      </c>
      <c r="I40" s="957"/>
      <c r="J40" s="746" t="s">
        <v>770</v>
      </c>
      <c r="K40" s="746" t="s">
        <v>765</v>
      </c>
      <c r="L40" s="746" t="s">
        <v>760</v>
      </c>
      <c r="M40" s="746" t="s">
        <v>752</v>
      </c>
      <c r="O40" s="746" t="s">
        <v>732</v>
      </c>
      <c r="P40" s="746" t="s">
        <v>691</v>
      </c>
      <c r="Q40" s="746" t="s">
        <v>672</v>
      </c>
      <c r="R40" s="746" t="s">
        <v>663</v>
      </c>
      <c r="S40" s="746" t="s">
        <v>655</v>
      </c>
      <c r="T40" s="746" t="s">
        <v>644</v>
      </c>
      <c r="U40" s="746" t="s">
        <v>202</v>
      </c>
      <c r="V40" s="746" t="s">
        <v>201</v>
      </c>
      <c r="W40" s="746" t="s">
        <v>200</v>
      </c>
      <c r="X40" s="746" t="s">
        <v>199</v>
      </c>
      <c r="Y40" s="746" t="s">
        <v>195</v>
      </c>
      <c r="Z40" s="746" t="s">
        <v>191</v>
      </c>
      <c r="AA40" s="746" t="s">
        <v>187</v>
      </c>
      <c r="AB40" s="746" t="s">
        <v>183</v>
      </c>
      <c r="AC40" s="760"/>
      <c r="AG40" s="1070"/>
      <c r="AH40" s="29"/>
      <c r="AI40" s="490" t="s">
        <v>635</v>
      </c>
      <c r="AJ40" s="490" t="s">
        <v>407</v>
      </c>
      <c r="AK40" s="490" t="s">
        <v>411</v>
      </c>
      <c r="AL40" s="490" t="s">
        <v>395</v>
      </c>
      <c r="AM40" s="491" t="s">
        <v>636</v>
      </c>
      <c r="AN40" s="491" t="s">
        <v>409</v>
      </c>
      <c r="AO40" s="491" t="s">
        <v>412</v>
      </c>
      <c r="AP40" s="491" t="s">
        <v>415</v>
      </c>
      <c r="AQ40" s="491" t="s">
        <v>637</v>
      </c>
      <c r="AR40" s="491" t="s">
        <v>422</v>
      </c>
      <c r="AS40" s="491" t="s">
        <v>425</v>
      </c>
      <c r="AT40" s="491" t="s">
        <v>638</v>
      </c>
      <c r="AU40" s="491" t="s">
        <v>643</v>
      </c>
      <c r="AV40" s="491" t="s">
        <v>639</v>
      </c>
      <c r="AW40" s="491" t="s">
        <v>640</v>
      </c>
      <c r="AX40" s="491" t="s">
        <v>641</v>
      </c>
      <c r="AY40" s="491" t="s">
        <v>642</v>
      </c>
      <c r="AZ40" s="491" t="s">
        <v>192</v>
      </c>
      <c r="BA40" s="491" t="s">
        <v>193</v>
      </c>
      <c r="BB40" s="491" t="s">
        <v>194</v>
      </c>
      <c r="BC40" s="491" t="s">
        <v>195</v>
      </c>
      <c r="BD40" s="491" t="s">
        <v>196</v>
      </c>
      <c r="BE40" s="491" t="s">
        <v>197</v>
      </c>
      <c r="BF40" s="491" t="s">
        <v>198</v>
      </c>
    </row>
    <row r="41" spans="2:58" ht="15" thickBot="1" x14ac:dyDescent="0.4">
      <c r="B41" s="295"/>
      <c r="D41" s="834" t="s">
        <v>217</v>
      </c>
      <c r="E41" s="490" t="s">
        <v>217</v>
      </c>
      <c r="F41" s="490" t="s">
        <v>217</v>
      </c>
      <c r="G41" s="490" t="s">
        <v>217</v>
      </c>
      <c r="H41" s="490" t="s">
        <v>217</v>
      </c>
      <c r="I41" s="958"/>
      <c r="J41" s="490" t="s">
        <v>217</v>
      </c>
      <c r="K41" s="490" t="s">
        <v>217</v>
      </c>
      <c r="L41" s="490" t="s">
        <v>217</v>
      </c>
      <c r="M41" s="490" t="s">
        <v>217</v>
      </c>
      <c r="O41" s="490" t="s">
        <v>217</v>
      </c>
      <c r="P41" s="490" t="s">
        <v>217</v>
      </c>
      <c r="Q41" s="490" t="s">
        <v>646</v>
      </c>
      <c r="R41" s="490" t="s">
        <v>646</v>
      </c>
      <c r="S41" s="490" t="s">
        <v>646</v>
      </c>
      <c r="T41" s="490" t="s">
        <v>646</v>
      </c>
      <c r="U41" s="722" t="s">
        <v>217</v>
      </c>
      <c r="V41" s="722" t="s">
        <v>217</v>
      </c>
      <c r="W41" s="722" t="s">
        <v>217</v>
      </c>
      <c r="X41" s="722" t="s">
        <v>217</v>
      </c>
      <c r="Y41" s="722" t="s">
        <v>217</v>
      </c>
      <c r="Z41" s="722" t="s">
        <v>217</v>
      </c>
      <c r="AA41" s="722" t="s">
        <v>217</v>
      </c>
      <c r="AB41" s="722" t="s">
        <v>217</v>
      </c>
      <c r="AC41" s="760"/>
      <c r="AG41" s="1071"/>
      <c r="AH41" s="29"/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  <c r="AY41" s="492" t="s">
        <v>0</v>
      </c>
      <c r="AZ41" s="492" t="s">
        <v>0</v>
      </c>
      <c r="BA41" s="492" t="s">
        <v>0</v>
      </c>
      <c r="BB41" s="492" t="s">
        <v>0</v>
      </c>
      <c r="BC41" s="492" t="s">
        <v>0</v>
      </c>
      <c r="BD41" s="492" t="s">
        <v>0</v>
      </c>
      <c r="BE41" s="492" t="s">
        <v>0</v>
      </c>
      <c r="BF41" s="492" t="s">
        <v>0</v>
      </c>
    </row>
    <row r="42" spans="2:58" x14ac:dyDescent="0.35">
      <c r="B42" s="100" t="s">
        <v>272</v>
      </c>
      <c r="F42" s="778"/>
      <c r="G42" s="778"/>
      <c r="AC42" s="760"/>
      <c r="AG42" s="100" t="s">
        <v>272</v>
      </c>
      <c r="AH42" s="29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2:58" x14ac:dyDescent="0.35">
      <c r="B43" s="100" t="s">
        <v>273</v>
      </c>
      <c r="F43" s="778"/>
      <c r="G43" s="778"/>
      <c r="AC43" s="760"/>
      <c r="AG43" s="29"/>
      <c r="AH43" s="29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2:58" x14ac:dyDescent="0.35">
      <c r="B44" s="133" t="s">
        <v>274</v>
      </c>
      <c r="C44" s="101"/>
      <c r="D44" s="898">
        <v>2239.3000000000002</v>
      </c>
      <c r="E44" s="505">
        <v>2239.3000000000002</v>
      </c>
      <c r="F44" s="505">
        <v>2239.3000000000002</v>
      </c>
      <c r="G44" s="505">
        <v>2239.3000000000002</v>
      </c>
      <c r="H44" s="905">
        <v>2239.3000000000002</v>
      </c>
      <c r="I44" s="905"/>
      <c r="J44" s="505">
        <v>2239.3000000000002</v>
      </c>
      <c r="K44" s="505" t="s">
        <v>145</v>
      </c>
      <c r="L44" s="505">
        <v>2239.3000000000002</v>
      </c>
      <c r="M44" s="505">
        <v>2239.3000000000002</v>
      </c>
      <c r="N44" s="101"/>
      <c r="O44" s="505">
        <v>2239.3000000000002</v>
      </c>
      <c r="P44" s="505" t="s">
        <v>145</v>
      </c>
      <c r="Q44" s="505" t="s">
        <v>145</v>
      </c>
      <c r="R44" s="505">
        <v>2239.3000000000002</v>
      </c>
      <c r="S44" s="505" t="s">
        <v>145</v>
      </c>
      <c r="T44" s="458">
        <v>2239.3000000000002</v>
      </c>
      <c r="U44" s="458" t="s">
        <v>145</v>
      </c>
      <c r="V44" s="458">
        <v>2239.3000000000002</v>
      </c>
      <c r="W44" s="458">
        <v>2239.3000000000002</v>
      </c>
      <c r="X44" s="458">
        <v>2239.3000000000002</v>
      </c>
      <c r="Y44" s="458">
        <v>2239.3000000000002</v>
      </c>
      <c r="Z44" s="458">
        <v>2239.3000000000002</v>
      </c>
      <c r="AA44" s="458">
        <v>2239.3000000000002</v>
      </c>
      <c r="AB44" s="458">
        <v>2239.3000000000002</v>
      </c>
      <c r="AC44" s="760"/>
      <c r="AG44" s="100" t="s">
        <v>273</v>
      </c>
      <c r="AH44" s="29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</row>
    <row r="45" spans="2:58" s="101" customFormat="1" ht="14" x14ac:dyDescent="0.3">
      <c r="B45" s="133" t="s">
        <v>275</v>
      </c>
      <c r="D45" s="898">
        <v>797.1</v>
      </c>
      <c r="E45" s="505">
        <v>797.1</v>
      </c>
      <c r="F45" s="505">
        <v>795.9</v>
      </c>
      <c r="G45" s="505">
        <v>795.9</v>
      </c>
      <c r="H45" s="905">
        <v>678</v>
      </c>
      <c r="I45" s="905"/>
      <c r="J45" s="505">
        <v>678</v>
      </c>
      <c r="K45" s="505">
        <v>781.4</v>
      </c>
      <c r="L45" s="505">
        <v>674.4</v>
      </c>
      <c r="M45" s="505">
        <v>771.7</v>
      </c>
      <c r="O45" s="505">
        <v>771.7</v>
      </c>
      <c r="P45" s="505">
        <v>782.4</v>
      </c>
      <c r="Q45" s="505">
        <v>782.4</v>
      </c>
      <c r="R45" s="505">
        <v>781.4</v>
      </c>
      <c r="S45" s="505">
        <v>781.4</v>
      </c>
      <c r="T45" s="458">
        <v>781.4</v>
      </c>
      <c r="U45" s="458">
        <v>781.4</v>
      </c>
      <c r="V45" s="458">
        <v>781.4</v>
      </c>
      <c r="W45" s="458">
        <v>628.20000000000005</v>
      </c>
      <c r="X45" s="458">
        <v>628.20000000000005</v>
      </c>
      <c r="Y45" s="458">
        <v>619.29999999999995</v>
      </c>
      <c r="Z45" s="458">
        <v>618.70000000000005</v>
      </c>
      <c r="AA45" s="458">
        <v>619.5</v>
      </c>
      <c r="AB45" s="458">
        <v>615.4</v>
      </c>
      <c r="AC45" s="760"/>
      <c r="AG45" s="133" t="s">
        <v>274</v>
      </c>
      <c r="AH45" s="133"/>
      <c r="AI45" s="277">
        <v>2889200</v>
      </c>
      <c r="AJ45" s="277">
        <v>2889200</v>
      </c>
      <c r="AK45" s="277">
        <v>2889200</v>
      </c>
      <c r="AL45" s="277">
        <v>2166900.75</v>
      </c>
      <c r="AM45" s="277">
        <v>2166901</v>
      </c>
      <c r="AN45" s="277">
        <v>2239345.85</v>
      </c>
      <c r="AO45" s="277">
        <v>2239346</v>
      </c>
      <c r="AP45" s="277">
        <v>2239345.85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  <c r="AY45" s="277">
        <v>2239346</v>
      </c>
      <c r="AZ45" s="277">
        <v>2239346</v>
      </c>
      <c r="BA45" s="277">
        <v>2239346</v>
      </c>
      <c r="BB45" s="277">
        <v>2239346</v>
      </c>
      <c r="BC45" s="277">
        <v>2239346</v>
      </c>
      <c r="BD45" s="277">
        <v>2239346</v>
      </c>
      <c r="BE45" s="277">
        <v>2239346</v>
      </c>
      <c r="BF45" s="277">
        <v>2239346</v>
      </c>
    </row>
    <row r="46" spans="2:58" s="101" customFormat="1" ht="14" x14ac:dyDescent="0.3">
      <c r="B46" s="133" t="s">
        <v>276</v>
      </c>
      <c r="D46" s="898">
        <v>-108</v>
      </c>
      <c r="E46" s="505">
        <v>-111.10000000000001</v>
      </c>
      <c r="F46" s="505">
        <v>-99.2</v>
      </c>
      <c r="G46" s="505">
        <v>-81.300000000000011</v>
      </c>
      <c r="H46" s="905">
        <v>-63</v>
      </c>
      <c r="I46" s="905"/>
      <c r="J46" s="505">
        <v>-65.900000000000006</v>
      </c>
      <c r="K46" s="505">
        <v>-114.8</v>
      </c>
      <c r="L46" s="505">
        <v>-46.5</v>
      </c>
      <c r="M46" s="505">
        <v>-80.3</v>
      </c>
      <c r="O46" s="505">
        <v>-75.8</v>
      </c>
      <c r="P46" s="505">
        <v>-160.19999999999999</v>
      </c>
      <c r="Q46" s="505">
        <v>-155.9</v>
      </c>
      <c r="R46" s="505">
        <v>-144.9</v>
      </c>
      <c r="S46" s="505">
        <v>-114.8</v>
      </c>
      <c r="T46" s="458">
        <v>-77.7</v>
      </c>
      <c r="U46" s="458">
        <v>-64.599999999999994</v>
      </c>
      <c r="V46" s="458">
        <v>-47.4</v>
      </c>
      <c r="W46" s="458">
        <v>-43.9</v>
      </c>
      <c r="X46" s="458">
        <v>-44.2</v>
      </c>
      <c r="Y46" s="458">
        <v>-1.6</v>
      </c>
      <c r="Z46" s="458">
        <v>5.7</v>
      </c>
      <c r="AA46" s="458">
        <v>-2.8</v>
      </c>
      <c r="AB46" s="458">
        <v>-48.6</v>
      </c>
      <c r="AC46" s="760"/>
      <c r="AG46" s="133" t="s">
        <v>275</v>
      </c>
      <c r="AH46" s="133"/>
      <c r="AI46" s="277">
        <v>122773</v>
      </c>
      <c r="AJ46" s="277">
        <v>122773.37298000001</v>
      </c>
      <c r="AK46" s="277">
        <v>117921.72775200001</v>
      </c>
      <c r="AL46" s="277">
        <v>698432.41585999995</v>
      </c>
      <c r="AM46" s="277">
        <v>692761</v>
      </c>
      <c r="AN46" s="277">
        <v>618796.7691899999</v>
      </c>
      <c r="AO46" s="277">
        <v>625802</v>
      </c>
      <c r="AP46" s="277">
        <v>615343.38583999989</v>
      </c>
      <c r="AQ46" s="277" t="s">
        <v>47</v>
      </c>
      <c r="AR46" s="277">
        <v>615343</v>
      </c>
      <c r="AS46" s="277">
        <v>619407</v>
      </c>
      <c r="AT46" s="277">
        <v>619407</v>
      </c>
      <c r="AU46" s="277">
        <v>619407</v>
      </c>
      <c r="AV46" s="277">
        <v>619407</v>
      </c>
      <c r="AW46" s="277">
        <v>618531</v>
      </c>
      <c r="AX46" s="277">
        <v>618531</v>
      </c>
      <c r="AY46" s="277">
        <v>618666</v>
      </c>
      <c r="AZ46" s="277">
        <v>618666</v>
      </c>
      <c r="BA46" s="277">
        <v>618050</v>
      </c>
      <c r="BB46" s="277">
        <v>618050</v>
      </c>
      <c r="BC46" s="277">
        <v>619306</v>
      </c>
      <c r="BD46" s="277">
        <v>619306</v>
      </c>
      <c r="BE46" s="277">
        <v>627557</v>
      </c>
      <c r="BF46" s="277">
        <v>628174</v>
      </c>
    </row>
    <row r="47" spans="2:58" s="101" customFormat="1" ht="25" x14ac:dyDescent="0.3">
      <c r="B47" s="715" t="s">
        <v>278</v>
      </c>
      <c r="D47" s="898">
        <v>87</v>
      </c>
      <c r="E47" s="505">
        <v>109.60000000000001</v>
      </c>
      <c r="F47" s="505">
        <v>161.80000000000001</v>
      </c>
      <c r="G47" s="505">
        <v>152.9</v>
      </c>
      <c r="H47" s="505">
        <v>194.5</v>
      </c>
      <c r="I47" s="505"/>
      <c r="J47" s="505">
        <v>176.9</v>
      </c>
      <c r="K47" s="505">
        <v>70.5</v>
      </c>
      <c r="L47" s="505">
        <v>157.80000000000001</v>
      </c>
      <c r="M47" s="505">
        <v>163.1</v>
      </c>
      <c r="O47" s="813">
        <v>142.5</v>
      </c>
      <c r="P47" s="505">
        <v>104.8</v>
      </c>
      <c r="Q47" s="505">
        <v>71.099999999999994</v>
      </c>
      <c r="R47" s="505">
        <v>71.7</v>
      </c>
      <c r="S47" s="505">
        <v>70.5</v>
      </c>
      <c r="T47" s="458">
        <v>77.5</v>
      </c>
      <c r="U47" s="458">
        <v>83.2</v>
      </c>
      <c r="V47" s="458">
        <v>76.099999999999994</v>
      </c>
      <c r="W47" s="458">
        <v>73.2</v>
      </c>
      <c r="X47" s="458">
        <v>75.8</v>
      </c>
      <c r="Y47" s="458">
        <v>59.9</v>
      </c>
      <c r="Z47" s="458">
        <v>60.5</v>
      </c>
      <c r="AA47" s="458">
        <v>32</v>
      </c>
      <c r="AB47" s="458">
        <v>0</v>
      </c>
      <c r="AC47" s="760"/>
      <c r="AG47" s="133" t="s">
        <v>276</v>
      </c>
      <c r="AH47" s="133"/>
      <c r="AI47" s="136">
        <v>-29325</v>
      </c>
      <c r="AJ47" s="136">
        <v>-29325.983122199988</v>
      </c>
      <c r="AK47" s="136">
        <v>-29979.679370130252</v>
      </c>
      <c r="AL47" s="136">
        <v>-29671.078429399993</v>
      </c>
      <c r="AM47" s="136">
        <v>-16392</v>
      </c>
      <c r="AN47" s="136">
        <v>-16314.837890000001</v>
      </c>
      <c r="AO47" s="136">
        <v>-16971</v>
      </c>
      <c r="AP47" s="136">
        <v>-17451</v>
      </c>
      <c r="AQ47" s="136">
        <v>-48617</v>
      </c>
      <c r="AR47" s="136" t="s">
        <v>78</v>
      </c>
      <c r="AS47" s="136">
        <v>1292</v>
      </c>
      <c r="AT47" s="136">
        <v>273</v>
      </c>
      <c r="AU47" s="136">
        <v>-2779</v>
      </c>
      <c r="AV47" s="136">
        <v>-2288</v>
      </c>
      <c r="AW47" s="136">
        <v>-5708</v>
      </c>
      <c r="AX47" s="136">
        <v>897</v>
      </c>
      <c r="AY47" s="136">
        <v>11447</v>
      </c>
      <c r="AZ47" s="136">
        <v>27164</v>
      </c>
      <c r="BA47" s="136">
        <v>7537</v>
      </c>
      <c r="BB47" s="364">
        <v>-210</v>
      </c>
      <c r="BC47" s="136">
        <v>4872</v>
      </c>
      <c r="BD47" s="136">
        <v>-14451</v>
      </c>
      <c r="BE47" s="136">
        <v>-39630</v>
      </c>
      <c r="BF47" s="277">
        <v>-26315</v>
      </c>
    </row>
    <row r="48" spans="2:58" s="101" customFormat="1" ht="14" x14ac:dyDescent="0.3">
      <c r="B48" s="133" t="s">
        <v>277</v>
      </c>
      <c r="D48" s="898">
        <v>49.500000000000099</v>
      </c>
      <c r="E48" s="505">
        <v>167.60000000000122</v>
      </c>
      <c r="F48" s="505">
        <v>188.6</v>
      </c>
      <c r="G48" s="505">
        <v>196.40000000000026</v>
      </c>
      <c r="H48" s="505">
        <v>308.8</v>
      </c>
      <c r="I48" s="505"/>
      <c r="J48" s="505">
        <v>204.6</v>
      </c>
      <c r="K48" s="505">
        <v>288.39999999999998</v>
      </c>
      <c r="L48" s="505">
        <v>17.8</v>
      </c>
      <c r="M48" s="505">
        <v>-84.7</v>
      </c>
      <c r="O48" s="505">
        <v>-37.1</v>
      </c>
      <c r="P48" s="505">
        <v>177.5</v>
      </c>
      <c r="Q48" s="505">
        <v>225.5</v>
      </c>
      <c r="R48" s="505">
        <v>210.9</v>
      </c>
      <c r="S48" s="505">
        <v>288.39999999999998</v>
      </c>
      <c r="T48" s="458">
        <v>402.8</v>
      </c>
      <c r="U48" s="458">
        <v>465.5</v>
      </c>
      <c r="V48" s="458">
        <v>414.7</v>
      </c>
      <c r="W48" s="458">
        <v>640.29999999999995</v>
      </c>
      <c r="X48" s="458">
        <v>584.4</v>
      </c>
      <c r="Y48" s="458">
        <v>400.3</v>
      </c>
      <c r="Z48" s="458">
        <v>319.2</v>
      </c>
      <c r="AA48" s="458">
        <v>463.4</v>
      </c>
      <c r="AB48" s="458">
        <v>515.4</v>
      </c>
      <c r="AC48" s="760"/>
      <c r="AG48" s="133" t="s">
        <v>277</v>
      </c>
      <c r="AH48" s="133"/>
      <c r="AI48" s="136">
        <v>159946</v>
      </c>
      <c r="AJ48" s="136">
        <v>163680.33339247841</v>
      </c>
      <c r="AK48" s="136">
        <v>241206.78806826309</v>
      </c>
      <c r="AL48" s="136">
        <v>527189.91306702502</v>
      </c>
      <c r="AM48" s="136">
        <v>603247</v>
      </c>
      <c r="AN48" s="136">
        <v>660113.75609000004</v>
      </c>
      <c r="AO48" s="136">
        <v>584961</v>
      </c>
      <c r="AP48" s="136">
        <v>694471.88071806077</v>
      </c>
      <c r="AQ48" s="136">
        <v>525721</v>
      </c>
      <c r="AR48" s="136">
        <v>571281</v>
      </c>
      <c r="AS48" s="136">
        <v>593015</v>
      </c>
      <c r="AT48" s="136">
        <v>657430</v>
      </c>
      <c r="AU48" s="136">
        <v>446471</v>
      </c>
      <c r="AV48" s="136">
        <v>380093</v>
      </c>
      <c r="AW48" s="136">
        <v>272679</v>
      </c>
      <c r="AX48" s="136">
        <v>267019</v>
      </c>
      <c r="AY48" s="136">
        <v>330325</v>
      </c>
      <c r="AZ48" s="136">
        <v>27213</v>
      </c>
      <c r="BA48" s="136">
        <v>50039</v>
      </c>
      <c r="BB48" s="136">
        <v>68784</v>
      </c>
      <c r="BC48" s="136">
        <v>411358</v>
      </c>
      <c r="BD48" s="136">
        <v>71463</v>
      </c>
      <c r="BE48" s="136">
        <v>79966</v>
      </c>
      <c r="BF48" s="277">
        <v>72776</v>
      </c>
    </row>
    <row r="49" spans="2:58" s="101" customFormat="1" ht="25" x14ac:dyDescent="0.3">
      <c r="B49" s="133" t="s">
        <v>279</v>
      </c>
      <c r="D49" s="899"/>
      <c r="E49" s="505"/>
      <c r="F49" s="505"/>
      <c r="G49" s="505"/>
      <c r="H49" s="905"/>
      <c r="I49" s="905"/>
      <c r="J49" s="505"/>
      <c r="K49" s="505"/>
      <c r="L49" s="505"/>
      <c r="M49" s="505"/>
      <c r="O49" s="505"/>
      <c r="P49" s="505"/>
      <c r="Q49" s="505"/>
      <c r="R49" s="505"/>
      <c r="S49" s="505"/>
      <c r="T49" s="505"/>
      <c r="U49" s="505"/>
      <c r="V49" s="505"/>
      <c r="W49" s="458"/>
      <c r="X49" s="458">
        <v>0</v>
      </c>
      <c r="Y49" s="458">
        <v>0</v>
      </c>
      <c r="Z49" s="458">
        <v>0</v>
      </c>
      <c r="AA49" s="458">
        <v>0</v>
      </c>
      <c r="AB49" s="458">
        <v>55.2</v>
      </c>
      <c r="AC49" s="760"/>
      <c r="AG49" s="226" t="s">
        <v>278</v>
      </c>
      <c r="AH49" s="137"/>
      <c r="AI49" s="136">
        <v>0</v>
      </c>
      <c r="AJ49" s="136">
        <v>0</v>
      </c>
      <c r="AK49" s="136">
        <v>0</v>
      </c>
      <c r="AL49" s="136">
        <v>0</v>
      </c>
      <c r="AM49" s="136">
        <v>0</v>
      </c>
      <c r="AN49" s="136">
        <v>0</v>
      </c>
      <c r="AO49" s="136">
        <v>0</v>
      </c>
      <c r="AP49" s="136">
        <v>0</v>
      </c>
      <c r="AQ49" s="136">
        <v>0</v>
      </c>
      <c r="AR49" s="136">
        <v>0</v>
      </c>
      <c r="AS49" s="136">
        <v>13504</v>
      </c>
      <c r="AT49" s="136">
        <v>23689</v>
      </c>
      <c r="AU49" s="136">
        <v>31500</v>
      </c>
      <c r="AV49" s="136">
        <v>32081</v>
      </c>
      <c r="AW49" s="136">
        <v>59151</v>
      </c>
      <c r="AX49" s="136">
        <v>41645</v>
      </c>
      <c r="AY49" s="136">
        <v>60494</v>
      </c>
      <c r="AZ49" s="136">
        <v>312006</v>
      </c>
      <c r="BA49" s="136">
        <v>350303</v>
      </c>
      <c r="BB49" s="136">
        <v>382682</v>
      </c>
      <c r="BC49" s="136">
        <v>59896</v>
      </c>
      <c r="BD49" s="136">
        <v>456106</v>
      </c>
      <c r="BE49" s="136">
        <v>501800</v>
      </c>
      <c r="BF49" s="277">
        <v>605875</v>
      </c>
    </row>
    <row r="50" spans="2:58" s="101" customFormat="1" ht="14" x14ac:dyDescent="0.3">
      <c r="D50" s="899"/>
      <c r="E50" s="505"/>
      <c r="F50" s="772"/>
      <c r="G50" s="772"/>
      <c r="H50" s="912"/>
      <c r="I50" s="912"/>
      <c r="J50" s="772"/>
      <c r="K50" s="772"/>
      <c r="L50" s="772"/>
      <c r="M50" s="772"/>
      <c r="O50" s="772"/>
      <c r="P50" s="772"/>
      <c r="Q50" s="772"/>
      <c r="R50" s="772"/>
      <c r="S50" s="772"/>
      <c r="T50" s="105"/>
      <c r="U50" s="105"/>
      <c r="V50" s="105"/>
      <c r="W50" s="105"/>
      <c r="X50" s="105"/>
      <c r="Y50" s="105"/>
      <c r="Z50" s="105"/>
      <c r="AA50" s="105"/>
      <c r="AB50" s="105"/>
      <c r="AC50" s="760"/>
      <c r="AG50" s="134" t="s">
        <v>615</v>
      </c>
      <c r="AH50" s="134"/>
      <c r="AI50" s="136">
        <v>3142594</v>
      </c>
      <c r="AJ50" s="136">
        <v>3146327.7232502787</v>
      </c>
      <c r="AK50" s="136">
        <v>3218348.8364501325</v>
      </c>
      <c r="AL50" s="136">
        <v>3362852.0004976252</v>
      </c>
      <c r="AM50" s="136">
        <v>3446517</v>
      </c>
      <c r="AN50" s="136">
        <v>3501941.5373900002</v>
      </c>
      <c r="AO50" s="136">
        <v>3433138</v>
      </c>
      <c r="AP50" s="136">
        <v>3531710</v>
      </c>
      <c r="AQ50" s="136">
        <v>3331793</v>
      </c>
      <c r="AR50" s="136">
        <v>3379418</v>
      </c>
      <c r="AS50" s="136">
        <f t="shared" ref="AS50:AY50" si="0">SUM(AS45:AS49)</f>
        <v>3466564</v>
      </c>
      <c r="AT50" s="136">
        <f t="shared" si="0"/>
        <v>3540145</v>
      </c>
      <c r="AU50" s="136">
        <f t="shared" si="0"/>
        <v>3333945</v>
      </c>
      <c r="AV50" s="136">
        <f t="shared" si="0"/>
        <v>3268639</v>
      </c>
      <c r="AW50" s="136">
        <f t="shared" si="0"/>
        <v>3183999</v>
      </c>
      <c r="AX50" s="136">
        <f t="shared" si="0"/>
        <v>3167438</v>
      </c>
      <c r="AY50" s="136">
        <f t="shared" si="0"/>
        <v>3260278</v>
      </c>
      <c r="AZ50" s="136">
        <v>3224395</v>
      </c>
      <c r="BA50" s="136">
        <v>3265275</v>
      </c>
      <c r="BB50" s="136">
        <v>3308652</v>
      </c>
      <c r="BC50" s="136">
        <v>3334778</v>
      </c>
      <c r="BD50" s="136">
        <v>3371770</v>
      </c>
      <c r="BE50" s="136">
        <v>3409039</v>
      </c>
      <c r="BF50" s="277">
        <v>3519856</v>
      </c>
    </row>
    <row r="51" spans="2:58" s="101" customFormat="1" ht="14" x14ac:dyDescent="0.3">
      <c r="D51" s="899"/>
      <c r="E51" s="505"/>
      <c r="F51" s="772"/>
      <c r="G51" s="772"/>
      <c r="H51" s="912"/>
      <c r="I51" s="912"/>
      <c r="J51" s="772"/>
      <c r="K51" s="772"/>
      <c r="L51" s="772"/>
      <c r="M51" s="772"/>
      <c r="O51" s="772"/>
      <c r="P51" s="772"/>
      <c r="Q51" s="772"/>
      <c r="R51" s="772"/>
      <c r="S51" s="772"/>
      <c r="T51" s="105"/>
      <c r="U51" s="105"/>
      <c r="V51" s="105"/>
      <c r="W51" s="105"/>
      <c r="X51" s="105"/>
      <c r="Y51" s="105"/>
      <c r="Z51" s="105"/>
      <c r="AA51" s="105"/>
      <c r="AB51" s="105"/>
      <c r="AC51" s="760"/>
      <c r="AG51" s="134" t="s">
        <v>616</v>
      </c>
      <c r="AH51" s="134"/>
      <c r="AI51" s="225">
        <v>72078</v>
      </c>
      <c r="AJ51" s="225">
        <v>69787.446868348008</v>
      </c>
      <c r="AK51" s="225">
        <v>71912.37344600496</v>
      </c>
      <c r="AL51" s="225">
        <v>70508.562636500705</v>
      </c>
      <c r="AM51" s="225">
        <v>62377</v>
      </c>
      <c r="AN51" s="225">
        <v>63105.163140000004</v>
      </c>
      <c r="AO51" s="225">
        <v>63326</v>
      </c>
      <c r="AP51" s="225">
        <v>63129.638469999998</v>
      </c>
      <c r="AQ51" s="225">
        <v>63500</v>
      </c>
      <c r="AR51" s="225"/>
      <c r="AS51" s="225">
        <v>0</v>
      </c>
      <c r="AT51" s="225">
        <v>0</v>
      </c>
      <c r="AU51" s="225">
        <v>0</v>
      </c>
      <c r="AV51" s="225" t="s">
        <v>1</v>
      </c>
      <c r="AW51" s="225" t="s">
        <v>1</v>
      </c>
      <c r="AX51" s="225" t="s">
        <v>1</v>
      </c>
      <c r="AY51" s="225">
        <v>0</v>
      </c>
      <c r="AZ51" s="225">
        <v>0</v>
      </c>
      <c r="BA51" s="225">
        <v>0</v>
      </c>
      <c r="BB51" s="225">
        <v>0</v>
      </c>
      <c r="BC51" s="225"/>
      <c r="BD51" s="225"/>
      <c r="BE51" s="225"/>
      <c r="BF51" s="225"/>
    </row>
    <row r="52" spans="2:58" s="101" customFormat="1" ht="15" thickBot="1" x14ac:dyDescent="0.4">
      <c r="B52" s="100" t="s">
        <v>280</v>
      </c>
      <c r="C52"/>
      <c r="D52" s="913">
        <v>3064.9</v>
      </c>
      <c r="E52" s="773">
        <v>3202.5000000000014</v>
      </c>
      <c r="F52" s="773" t="s">
        <v>776</v>
      </c>
      <c r="G52" s="773">
        <v>3303.2000000000003</v>
      </c>
      <c r="H52" s="914">
        <f>SUM(H44:H51)</f>
        <v>3357.6000000000004</v>
      </c>
      <c r="I52" s="914"/>
      <c r="J52" s="773">
        <v>3232.9</v>
      </c>
      <c r="K52" s="773" t="s">
        <v>703</v>
      </c>
      <c r="L52" s="773">
        <v>3042.8000000000006</v>
      </c>
      <c r="M52" s="773">
        <v>3009.1</v>
      </c>
      <c r="N52"/>
      <c r="O52" s="773" t="s">
        <v>727</v>
      </c>
      <c r="P52" s="773" t="s">
        <v>702</v>
      </c>
      <c r="Q52" s="773" t="s">
        <v>679</v>
      </c>
      <c r="R52" s="773">
        <v>3158.4</v>
      </c>
      <c r="S52" s="773" t="s">
        <v>703</v>
      </c>
      <c r="T52" s="463">
        <v>3423.3</v>
      </c>
      <c r="U52" s="463" t="s">
        <v>157</v>
      </c>
      <c r="V52" s="463">
        <v>3464.1</v>
      </c>
      <c r="W52" s="463">
        <f>SUM(W44:W51)</f>
        <v>3537.0999999999995</v>
      </c>
      <c r="X52" s="463">
        <v>3483.5</v>
      </c>
      <c r="Y52" s="463">
        <v>3317.2</v>
      </c>
      <c r="Z52" s="463">
        <v>3243.4</v>
      </c>
      <c r="AA52" s="463">
        <v>3351.4</v>
      </c>
      <c r="AB52" s="463">
        <v>3376.7</v>
      </c>
      <c r="AC52" s="760"/>
      <c r="AG52" s="100" t="s">
        <v>280</v>
      </c>
      <c r="AH52" s="100"/>
      <c r="AI52" s="285">
        <v>3214672</v>
      </c>
      <c r="AJ52" s="285">
        <v>3216115.1701186267</v>
      </c>
      <c r="AK52" s="285">
        <v>3290261.2098961375</v>
      </c>
      <c r="AL52" s="285">
        <v>3433360.5631341259</v>
      </c>
      <c r="AM52" s="285">
        <v>3508894</v>
      </c>
      <c r="AN52" s="285">
        <v>3565046.70053</v>
      </c>
      <c r="AO52" s="285">
        <v>3496464</v>
      </c>
      <c r="AP52" s="285">
        <v>3594840.3919998049</v>
      </c>
      <c r="AQ52" s="285">
        <v>3395293</v>
      </c>
      <c r="AR52" s="285">
        <v>3379418</v>
      </c>
      <c r="AS52" s="285">
        <v>3466564</v>
      </c>
      <c r="AT52" s="285">
        <v>3540145</v>
      </c>
      <c r="AU52" s="285">
        <f>AU51+AU50</f>
        <v>3333945</v>
      </c>
      <c r="AV52" s="285">
        <v>3268639</v>
      </c>
      <c r="AW52" s="285">
        <v>3183999</v>
      </c>
      <c r="AX52" s="285">
        <v>3167438</v>
      </c>
      <c r="AY52" s="285">
        <f>AY51+AY50</f>
        <v>3260278</v>
      </c>
      <c r="AZ52" s="285">
        <v>3224395</v>
      </c>
      <c r="BA52" s="285">
        <f>BA50+BA51</f>
        <v>3265275</v>
      </c>
      <c r="BB52" s="285">
        <f>BB50+BB51</f>
        <v>3308652</v>
      </c>
      <c r="BC52" s="285">
        <v>3334778</v>
      </c>
      <c r="BD52" s="285">
        <f>BD51+BD50</f>
        <v>3371770</v>
      </c>
      <c r="BE52" s="285">
        <f>BE51+BE50</f>
        <v>3409039</v>
      </c>
      <c r="BF52" s="285">
        <f>BF51+BF50</f>
        <v>3519856</v>
      </c>
    </row>
    <row r="53" spans="2:58" x14ac:dyDescent="0.35">
      <c r="B53" s="12"/>
      <c r="C53" s="101"/>
      <c r="D53" s="901"/>
      <c r="E53" s="1060"/>
      <c r="F53" s="772"/>
      <c r="G53" s="772"/>
      <c r="H53" s="912"/>
      <c r="I53" s="912"/>
      <c r="J53" s="772"/>
      <c r="K53" s="772"/>
      <c r="L53" s="772"/>
      <c r="M53" s="772"/>
      <c r="N53" s="101"/>
      <c r="O53" s="772"/>
      <c r="P53" s="772"/>
      <c r="Q53" s="772"/>
      <c r="R53" s="772"/>
      <c r="S53" s="772"/>
      <c r="T53" s="105"/>
      <c r="U53" s="105"/>
      <c r="V53" s="105"/>
      <c r="W53" s="105"/>
      <c r="X53" s="105"/>
      <c r="Y53" s="105"/>
      <c r="Z53" s="105"/>
      <c r="AA53" s="105"/>
      <c r="AB53" s="105"/>
      <c r="AC53" s="760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</row>
    <row r="54" spans="2:58" s="101" customFormat="1" ht="14" x14ac:dyDescent="0.3">
      <c r="B54" s="100" t="s">
        <v>284</v>
      </c>
      <c r="D54" s="899"/>
      <c r="E54" s="505"/>
      <c r="F54" s="772"/>
      <c r="G54" s="772"/>
      <c r="H54" s="912"/>
      <c r="I54" s="912"/>
      <c r="J54" s="772"/>
      <c r="K54" s="772"/>
      <c r="L54" s="772"/>
      <c r="M54" s="772"/>
      <c r="O54" s="772"/>
      <c r="P54" s="772"/>
      <c r="Q54" s="772"/>
      <c r="R54" s="772"/>
      <c r="S54" s="772"/>
      <c r="T54" s="105"/>
      <c r="U54" s="105"/>
      <c r="V54" s="105"/>
      <c r="W54" s="105"/>
      <c r="X54" s="105"/>
      <c r="Y54" s="105"/>
      <c r="Z54" s="105"/>
      <c r="AA54" s="105"/>
      <c r="AB54" s="105"/>
      <c r="AC54" s="760"/>
      <c r="AG54" s="100" t="s">
        <v>284</v>
      </c>
      <c r="AH54" s="100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</row>
    <row r="55" spans="2:58" s="101" customFormat="1" ht="14" x14ac:dyDescent="0.3">
      <c r="B55" s="133" t="s">
        <v>285</v>
      </c>
      <c r="D55" s="898">
        <v>2095.6</v>
      </c>
      <c r="E55" s="505">
        <v>2089.6999999999998</v>
      </c>
      <c r="F55" s="505">
        <v>1928.8</v>
      </c>
      <c r="G55" s="505">
        <v>1867.6999999999998</v>
      </c>
      <c r="H55" s="905">
        <v>1934.6</v>
      </c>
      <c r="I55" s="905"/>
      <c r="J55" s="505">
        <v>1711.5</v>
      </c>
      <c r="K55" s="505" t="s">
        <v>705</v>
      </c>
      <c r="L55" s="505">
        <v>1901.3</v>
      </c>
      <c r="M55" s="505">
        <v>1997.6</v>
      </c>
      <c r="O55" s="505" t="s">
        <v>728</v>
      </c>
      <c r="P55" s="505" t="s">
        <v>704</v>
      </c>
      <c r="Q55" s="505" t="s">
        <v>680</v>
      </c>
      <c r="R55" s="505">
        <v>2306.6999999999998</v>
      </c>
      <c r="S55" s="505" t="s">
        <v>705</v>
      </c>
      <c r="T55" s="458">
        <v>2201.4</v>
      </c>
      <c r="U55" s="458" t="s">
        <v>158</v>
      </c>
      <c r="V55" s="458">
        <v>1709.4</v>
      </c>
      <c r="W55" s="458">
        <v>1791.5</v>
      </c>
      <c r="X55" s="458">
        <v>1156.5</v>
      </c>
      <c r="Y55" s="458">
        <v>1403.7</v>
      </c>
      <c r="Z55" s="458">
        <v>1414.5</v>
      </c>
      <c r="AA55" s="458">
        <v>809.3</v>
      </c>
      <c r="AB55" s="458">
        <v>398.9</v>
      </c>
      <c r="AC55" s="760"/>
      <c r="AG55" s="133" t="s">
        <v>617</v>
      </c>
      <c r="AH55" s="133"/>
      <c r="AI55" s="277">
        <v>193110</v>
      </c>
      <c r="AJ55" s="277">
        <v>177950.47534999999</v>
      </c>
      <c r="AK55" s="277">
        <v>162321.37731000004</v>
      </c>
      <c r="AL55" s="277">
        <v>138409.99911999999</v>
      </c>
      <c r="AM55" s="277">
        <v>121558</v>
      </c>
      <c r="AN55" s="277">
        <v>105501.90648999999</v>
      </c>
      <c r="AO55" s="277">
        <v>89512</v>
      </c>
      <c r="AP55" s="277">
        <v>176648.90106</v>
      </c>
      <c r="AQ55" s="277" t="s">
        <v>63</v>
      </c>
      <c r="AR55" s="277">
        <v>270203</v>
      </c>
      <c r="AS55" s="277">
        <v>581960</v>
      </c>
      <c r="AT55" s="277">
        <v>463166</v>
      </c>
      <c r="AU55" s="277">
        <v>460577</v>
      </c>
      <c r="AV55" s="277">
        <v>585632</v>
      </c>
      <c r="AW55" s="277">
        <v>663096</v>
      </c>
      <c r="AX55" s="277">
        <v>769780</v>
      </c>
      <c r="AY55" s="277">
        <v>1273605</v>
      </c>
      <c r="AZ55" s="277">
        <v>1206019</v>
      </c>
      <c r="BA55" s="277">
        <v>1154754</v>
      </c>
      <c r="BB55" s="277">
        <v>1105075</v>
      </c>
      <c r="BC55" s="277">
        <v>1312629</v>
      </c>
      <c r="BD55" s="277">
        <v>1262869</v>
      </c>
      <c r="BE55" s="277">
        <v>1218898</v>
      </c>
      <c r="BF55" s="277">
        <v>1146327</v>
      </c>
    </row>
    <row r="56" spans="2:58" s="101" customFormat="1" ht="14" x14ac:dyDescent="0.3">
      <c r="B56" s="133" t="s">
        <v>286</v>
      </c>
      <c r="D56" s="898">
        <v>3.5</v>
      </c>
      <c r="E56" s="505">
        <v>3.4</v>
      </c>
      <c r="F56" s="505">
        <v>8.5</v>
      </c>
      <c r="G56" s="505">
        <v>8.1999999999999993</v>
      </c>
      <c r="H56" s="905">
        <v>9.6</v>
      </c>
      <c r="I56" s="905"/>
      <c r="J56" s="505">
        <v>7.9</v>
      </c>
      <c r="K56" s="505">
        <v>3</v>
      </c>
      <c r="L56" s="505">
        <v>5.9</v>
      </c>
      <c r="M56" s="505">
        <v>4.2</v>
      </c>
      <c r="O56" s="505">
        <v>2.2999999999999998</v>
      </c>
      <c r="P56" s="505">
        <v>1.5</v>
      </c>
      <c r="Q56" s="505">
        <v>3.5</v>
      </c>
      <c r="R56" s="505">
        <v>3.1</v>
      </c>
      <c r="S56" s="505">
        <v>3</v>
      </c>
      <c r="T56" s="458">
        <v>2.7</v>
      </c>
      <c r="U56" s="458">
        <v>1.1000000000000001</v>
      </c>
      <c r="V56" s="458">
        <v>1.7</v>
      </c>
      <c r="W56" s="458">
        <v>0.5</v>
      </c>
      <c r="X56" s="458">
        <v>0.5</v>
      </c>
      <c r="Y56" s="458">
        <v>1.3</v>
      </c>
      <c r="Z56" s="458">
        <v>1.3</v>
      </c>
      <c r="AA56" s="458">
        <v>3.1</v>
      </c>
      <c r="AB56" s="458" t="s">
        <v>1</v>
      </c>
      <c r="AC56" s="760"/>
      <c r="AG56" s="133" t="s">
        <v>618</v>
      </c>
      <c r="AH56" s="133"/>
      <c r="AI56" s="277">
        <v>418883</v>
      </c>
      <c r="AJ56" s="277">
        <v>392809.27960000001</v>
      </c>
      <c r="AK56" s="277">
        <v>376162.78023656498</v>
      </c>
      <c r="AL56" s="277">
        <v>343890.33534000005</v>
      </c>
      <c r="AM56" s="277">
        <v>313136</v>
      </c>
      <c r="AN56" s="277">
        <v>273945.96850000002</v>
      </c>
      <c r="AO56" s="277">
        <v>236827</v>
      </c>
      <c r="AP56" s="277">
        <v>215147.20472000004</v>
      </c>
      <c r="AQ56" s="277" t="s">
        <v>64</v>
      </c>
      <c r="AR56" s="277">
        <v>174613</v>
      </c>
      <c r="AS56" s="277">
        <v>222726</v>
      </c>
      <c r="AT56" s="277">
        <v>212530</v>
      </c>
      <c r="AU56" s="277">
        <v>193500</v>
      </c>
      <c r="AV56" s="277">
        <v>182761</v>
      </c>
      <c r="AW56" s="277">
        <v>163380</v>
      </c>
      <c r="AX56" s="277">
        <v>149277</v>
      </c>
      <c r="AY56" s="277">
        <v>140923</v>
      </c>
      <c r="AZ56" s="277">
        <v>123518</v>
      </c>
      <c r="BA56" s="277">
        <v>110104</v>
      </c>
      <c r="BB56" s="277">
        <v>101023</v>
      </c>
      <c r="BC56" s="277">
        <v>91055</v>
      </c>
      <c r="BD56" s="277">
        <v>84913</v>
      </c>
      <c r="BE56" s="277">
        <v>81727</v>
      </c>
      <c r="BF56" s="277">
        <v>76831</v>
      </c>
    </row>
    <row r="57" spans="2:58" s="101" customFormat="1" ht="14" x14ac:dyDescent="0.3">
      <c r="B57" s="133" t="s">
        <v>287</v>
      </c>
      <c r="D57" s="898">
        <v>11.3</v>
      </c>
      <c r="E57" s="505">
        <v>15.6</v>
      </c>
      <c r="F57" s="505">
        <v>19.8</v>
      </c>
      <c r="G57" s="505">
        <v>25.3</v>
      </c>
      <c r="H57" s="905">
        <v>34.200000000000003</v>
      </c>
      <c r="I57" s="905"/>
      <c r="J57" s="505">
        <v>46.7</v>
      </c>
      <c r="K57" s="505">
        <v>153.4</v>
      </c>
      <c r="L57" s="505">
        <v>79.3</v>
      </c>
      <c r="M57" s="505">
        <v>95.5</v>
      </c>
      <c r="O57" s="505">
        <v>111.8</v>
      </c>
      <c r="P57" s="505">
        <v>145.5</v>
      </c>
      <c r="Q57" s="505">
        <v>159.69999999999999</v>
      </c>
      <c r="R57" s="505">
        <v>169.6</v>
      </c>
      <c r="S57" s="505">
        <v>153.4</v>
      </c>
      <c r="T57" s="458">
        <v>157</v>
      </c>
      <c r="U57" s="458">
        <v>168.7</v>
      </c>
      <c r="V57" s="458">
        <v>180.3</v>
      </c>
      <c r="W57" s="458">
        <v>127.9</v>
      </c>
      <c r="X57" s="458">
        <v>109.8</v>
      </c>
      <c r="Y57" s="458" t="s">
        <v>1</v>
      </c>
      <c r="Z57" s="458">
        <v>0.6</v>
      </c>
      <c r="AA57" s="458">
        <v>22.4</v>
      </c>
      <c r="AB57" s="458">
        <v>68</v>
      </c>
      <c r="AC57" s="760"/>
      <c r="AG57" s="138" t="s">
        <v>619</v>
      </c>
      <c r="AH57" s="138"/>
      <c r="AI57" s="277">
        <v>151779</v>
      </c>
      <c r="AJ57" s="277">
        <v>146837.62937000001</v>
      </c>
      <c r="AK57" s="277">
        <v>135521.98691999997</v>
      </c>
      <c r="AL57" s="277">
        <v>124718.37662000002</v>
      </c>
      <c r="AM57" s="277">
        <v>113688</v>
      </c>
      <c r="AN57" s="277">
        <v>102585.84970000001</v>
      </c>
      <c r="AO57" s="277">
        <v>91252</v>
      </c>
      <c r="AP57" s="277">
        <v>79872.933540000013</v>
      </c>
      <c r="AQ57" s="277" t="s">
        <v>65</v>
      </c>
      <c r="AR57" s="277">
        <v>56306</v>
      </c>
      <c r="AS57" s="277">
        <v>48071</v>
      </c>
      <c r="AT57" s="277">
        <v>36367</v>
      </c>
      <c r="AU57" s="277">
        <v>25953</v>
      </c>
      <c r="AV57" s="277">
        <v>17018</v>
      </c>
      <c r="AW57" s="277">
        <v>8209</v>
      </c>
      <c r="AX57" s="277">
        <v>4039</v>
      </c>
      <c r="AY57" s="277">
        <v>1845</v>
      </c>
      <c r="AZ57" s="277">
        <v>1160</v>
      </c>
      <c r="BA57" s="277">
        <v>1152</v>
      </c>
      <c r="BB57" s="277">
        <v>1199</v>
      </c>
      <c r="BC57" s="277">
        <v>1578</v>
      </c>
      <c r="BD57" s="277">
        <v>1645</v>
      </c>
      <c r="BE57" s="277">
        <v>2170</v>
      </c>
      <c r="BF57" s="277">
        <v>5783</v>
      </c>
    </row>
    <row r="58" spans="2:58" s="101" customFormat="1" ht="14" x14ac:dyDescent="0.3">
      <c r="B58" s="133" t="s">
        <v>288</v>
      </c>
      <c r="D58" s="898">
        <v>570</v>
      </c>
      <c r="E58" s="505">
        <v>578.9</v>
      </c>
      <c r="F58" s="505">
        <v>523.29999999999995</v>
      </c>
      <c r="G58" s="505">
        <v>537.4</v>
      </c>
      <c r="H58" s="905">
        <v>476.6</v>
      </c>
      <c r="I58" s="905"/>
      <c r="J58" s="505">
        <v>483.5</v>
      </c>
      <c r="K58" s="505">
        <v>657.4</v>
      </c>
      <c r="L58" s="505">
        <v>456.3</v>
      </c>
      <c r="M58" s="505">
        <v>527.29999999999995</v>
      </c>
      <c r="O58" s="505">
        <v>529.1</v>
      </c>
      <c r="P58" s="505">
        <v>684.3</v>
      </c>
      <c r="Q58" s="505">
        <v>693.6</v>
      </c>
      <c r="R58" s="505">
        <v>712.1</v>
      </c>
      <c r="S58" s="505">
        <v>657.4</v>
      </c>
      <c r="T58" s="458">
        <v>657.1</v>
      </c>
      <c r="U58" s="458">
        <v>608.1</v>
      </c>
      <c r="V58" s="458">
        <v>623.70000000000005</v>
      </c>
      <c r="W58" s="458">
        <v>587.20000000000005</v>
      </c>
      <c r="X58" s="458">
        <v>591.5</v>
      </c>
      <c r="Y58" s="458">
        <v>575.70000000000005</v>
      </c>
      <c r="Z58" s="458">
        <v>542.1</v>
      </c>
      <c r="AA58" s="458">
        <v>603.6</v>
      </c>
      <c r="AB58" s="458">
        <v>687.8</v>
      </c>
      <c r="AC58" s="760"/>
      <c r="AG58" s="133" t="s">
        <v>620</v>
      </c>
      <c r="AH58" s="133"/>
      <c r="AI58" s="277">
        <v>616274</v>
      </c>
      <c r="AJ58" s="277">
        <v>616214.65526000015</v>
      </c>
      <c r="AK58" s="277">
        <v>616274.09307000006</v>
      </c>
      <c r="AL58" s="277">
        <v>616274.09323000011</v>
      </c>
      <c r="AM58" s="277">
        <v>592923</v>
      </c>
      <c r="AN58" s="277">
        <v>592923.49248000002</v>
      </c>
      <c r="AO58" s="277">
        <v>592923</v>
      </c>
      <c r="AP58" s="277">
        <v>566885.69657000003</v>
      </c>
      <c r="AQ58" s="277">
        <v>687775</v>
      </c>
      <c r="AR58" s="277">
        <v>649647</v>
      </c>
      <c r="AS58" s="277">
        <v>543641</v>
      </c>
      <c r="AT58" s="277">
        <v>529084</v>
      </c>
      <c r="AU58" s="277">
        <v>603621</v>
      </c>
      <c r="AV58" s="277">
        <v>607156</v>
      </c>
      <c r="AW58" s="277">
        <v>602623</v>
      </c>
      <c r="AX58" s="277">
        <v>593495</v>
      </c>
      <c r="AY58" s="277">
        <v>525571</v>
      </c>
      <c r="AZ58" s="277">
        <v>524447</v>
      </c>
      <c r="BA58" s="277">
        <v>562863</v>
      </c>
      <c r="BB58" s="277">
        <v>548698</v>
      </c>
      <c r="BC58" s="277">
        <v>558547</v>
      </c>
      <c r="BD58" s="277">
        <v>560788</v>
      </c>
      <c r="BE58" s="277">
        <v>572574</v>
      </c>
      <c r="BF58" s="277">
        <v>557361</v>
      </c>
    </row>
    <row r="59" spans="2:58" s="101" customFormat="1" ht="14" x14ac:dyDescent="0.3">
      <c r="B59" s="133" t="s">
        <v>289</v>
      </c>
      <c r="D59" s="898">
        <v>3.5</v>
      </c>
      <c r="E59" s="505">
        <v>3.6</v>
      </c>
      <c r="F59" s="505">
        <v>3.9</v>
      </c>
      <c r="G59" s="505">
        <v>0.5</v>
      </c>
      <c r="H59" s="905">
        <v>0.5</v>
      </c>
      <c r="I59" s="905"/>
      <c r="J59" s="505">
        <v>0.5</v>
      </c>
      <c r="K59" s="505">
        <v>4.2</v>
      </c>
      <c r="L59" s="505">
        <v>1</v>
      </c>
      <c r="M59" s="505">
        <v>7.4</v>
      </c>
      <c r="O59" s="505">
        <v>7</v>
      </c>
      <c r="P59" s="505">
        <v>5.7</v>
      </c>
      <c r="Q59" s="505">
        <v>5.4</v>
      </c>
      <c r="R59" s="505">
        <v>5.4</v>
      </c>
      <c r="S59" s="505">
        <v>4.2</v>
      </c>
      <c r="T59" s="458">
        <v>5.4</v>
      </c>
      <c r="U59" s="458">
        <v>4.5</v>
      </c>
      <c r="V59" s="458">
        <v>19.2</v>
      </c>
      <c r="W59" s="458">
        <v>19.2</v>
      </c>
      <c r="X59" s="458">
        <v>20.5</v>
      </c>
      <c r="Y59" s="458">
        <v>22.5</v>
      </c>
      <c r="Z59" s="458">
        <v>26.4</v>
      </c>
      <c r="AA59" s="458">
        <v>29.4</v>
      </c>
      <c r="AB59" s="458">
        <v>8.4</v>
      </c>
      <c r="AC59" s="760"/>
      <c r="AG59" s="133" t="s">
        <v>621</v>
      </c>
      <c r="AH59" s="133"/>
      <c r="AI59" s="277">
        <v>85</v>
      </c>
      <c r="AJ59" s="277">
        <v>85</v>
      </c>
      <c r="AK59" s="277">
        <v>85</v>
      </c>
      <c r="AL59" s="277">
        <v>85</v>
      </c>
      <c r="AM59" s="277">
        <v>22854</v>
      </c>
      <c r="AN59" s="277">
        <v>8491.8284299999996</v>
      </c>
      <c r="AO59" s="277">
        <v>9307</v>
      </c>
      <c r="AP59" s="277">
        <v>8415.8284299999996</v>
      </c>
      <c r="AQ59" s="277" t="s">
        <v>66</v>
      </c>
      <c r="AR59" s="277">
        <v>8416</v>
      </c>
      <c r="AS59" s="277">
        <v>23220</v>
      </c>
      <c r="AT59" s="277">
        <v>24197</v>
      </c>
      <c r="AU59" s="277">
        <v>28886</v>
      </c>
      <c r="AV59" s="277">
        <v>28443</v>
      </c>
      <c r="AW59" s="277">
        <v>28502</v>
      </c>
      <c r="AX59" s="277">
        <v>28067</v>
      </c>
      <c r="AY59" s="277">
        <v>26420</v>
      </c>
      <c r="AZ59" s="277">
        <v>25974</v>
      </c>
      <c r="BA59" s="277">
        <v>24079</v>
      </c>
      <c r="BB59" s="277">
        <v>24375</v>
      </c>
      <c r="BC59" s="277">
        <v>22446</v>
      </c>
      <c r="BD59" s="277">
        <v>22235</v>
      </c>
      <c r="BE59" s="277">
        <v>22954</v>
      </c>
      <c r="BF59" s="277">
        <v>22188</v>
      </c>
    </row>
    <row r="60" spans="2:58" s="101" customFormat="1" ht="14" x14ac:dyDescent="0.3">
      <c r="B60" s="133" t="s">
        <v>290</v>
      </c>
      <c r="D60" s="898">
        <v>86.8</v>
      </c>
      <c r="E60" s="505">
        <v>93</v>
      </c>
      <c r="F60" s="774">
        <v>91.9</v>
      </c>
      <c r="G60" s="774">
        <v>90.2</v>
      </c>
      <c r="H60" s="908">
        <v>95.4</v>
      </c>
      <c r="I60" s="908"/>
      <c r="J60" s="774">
        <v>94.5</v>
      </c>
      <c r="K60" s="774">
        <v>87.2</v>
      </c>
      <c r="L60" s="774">
        <v>90.8</v>
      </c>
      <c r="M60" s="774">
        <v>93.8</v>
      </c>
      <c r="O60" s="774">
        <v>93.3</v>
      </c>
      <c r="P60" s="774">
        <v>90.7</v>
      </c>
      <c r="Q60" s="774">
        <v>85.5</v>
      </c>
      <c r="R60" s="774">
        <v>87.1</v>
      </c>
      <c r="S60" s="774">
        <v>87.2</v>
      </c>
      <c r="T60" s="461">
        <v>92.3</v>
      </c>
      <c r="U60" s="461">
        <v>89.9</v>
      </c>
      <c r="V60" s="461">
        <v>89.6</v>
      </c>
      <c r="W60" s="461">
        <v>88.3</v>
      </c>
      <c r="X60" s="461">
        <v>88.5</v>
      </c>
      <c r="Y60" s="461">
        <v>107.4</v>
      </c>
      <c r="Z60" s="461">
        <v>106.7</v>
      </c>
      <c r="AA60" s="461">
        <v>118.3</v>
      </c>
      <c r="AB60" s="461">
        <v>2.2999999999999998</v>
      </c>
      <c r="AC60" s="760"/>
      <c r="AG60" s="134" t="s">
        <v>622</v>
      </c>
      <c r="AH60" s="133"/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 t="s">
        <v>1</v>
      </c>
      <c r="AR60" s="136">
        <v>0</v>
      </c>
      <c r="AS60" s="277">
        <v>146518</v>
      </c>
      <c r="AT60" s="277">
        <v>148994</v>
      </c>
      <c r="AU60" s="277">
        <v>155198</v>
      </c>
      <c r="AV60" s="277" t="s">
        <v>1</v>
      </c>
      <c r="AW60" s="277" t="s">
        <v>1</v>
      </c>
      <c r="AX60" s="277">
        <v>0</v>
      </c>
      <c r="AY60" s="277">
        <v>1042</v>
      </c>
      <c r="AZ60" s="277">
        <v>901</v>
      </c>
      <c r="BA60" s="277">
        <v>0</v>
      </c>
      <c r="BB60" s="277">
        <v>0</v>
      </c>
      <c r="BC60" s="277">
        <v>0</v>
      </c>
      <c r="BE60" s="101">
        <v>1431</v>
      </c>
      <c r="BF60" s="277">
        <v>89</v>
      </c>
    </row>
    <row r="61" spans="2:58" s="101" customFormat="1" ht="14" x14ac:dyDescent="0.3">
      <c r="B61" s="133" t="s">
        <v>291</v>
      </c>
      <c r="D61" s="915"/>
      <c r="E61" s="1061"/>
      <c r="F61" s="774"/>
      <c r="G61" s="774">
        <v>0.1</v>
      </c>
      <c r="H61" s="908">
        <v>0</v>
      </c>
      <c r="I61" s="908"/>
      <c r="J61" s="774"/>
      <c r="K61" s="774">
        <v>1.3</v>
      </c>
      <c r="L61" s="774"/>
      <c r="M61" s="774"/>
      <c r="O61" s="774"/>
      <c r="P61" s="774"/>
      <c r="Q61" s="774">
        <v>0.1</v>
      </c>
      <c r="R61" s="774">
        <v>0.1</v>
      </c>
      <c r="S61" s="774">
        <v>1.3</v>
      </c>
      <c r="T61" s="461" t="s">
        <v>1</v>
      </c>
      <c r="U61" s="461">
        <v>0.9</v>
      </c>
      <c r="V61" s="461">
        <v>0.6</v>
      </c>
      <c r="W61" s="461">
        <v>0.3</v>
      </c>
      <c r="X61" s="461">
        <v>1.8</v>
      </c>
      <c r="Y61" s="461">
        <v>0.3</v>
      </c>
      <c r="Z61" s="461">
        <v>1</v>
      </c>
      <c r="AA61" s="461" t="s">
        <v>1</v>
      </c>
      <c r="AB61" s="461" t="s">
        <v>1</v>
      </c>
      <c r="AC61" s="760"/>
      <c r="AG61" s="133" t="s">
        <v>623</v>
      </c>
      <c r="AH61" s="133"/>
      <c r="AI61" s="136">
        <v>3041</v>
      </c>
      <c r="AJ61" s="136">
        <v>2953.3477600000001</v>
      </c>
      <c r="AK61" s="136">
        <v>2848.2000899999998</v>
      </c>
      <c r="AL61" s="136">
        <v>2766.16743</v>
      </c>
      <c r="AM61" s="136">
        <v>2577</v>
      </c>
      <c r="AN61" s="136">
        <v>2518.9362000000001</v>
      </c>
      <c r="AO61" s="136">
        <v>2465</v>
      </c>
      <c r="AP61" s="136">
        <v>2419.0591600000002</v>
      </c>
      <c r="AQ61" s="136" t="s">
        <v>67</v>
      </c>
      <c r="AR61" s="136">
        <v>1782</v>
      </c>
      <c r="AS61" s="136">
        <v>116012</v>
      </c>
      <c r="AT61" s="136">
        <v>115834</v>
      </c>
      <c r="AU61" s="136">
        <v>118353</v>
      </c>
      <c r="AV61" s="136">
        <v>115104</v>
      </c>
      <c r="AW61" s="136">
        <v>100788</v>
      </c>
      <c r="AX61" s="136">
        <v>105116</v>
      </c>
      <c r="AY61" s="136">
        <v>106675</v>
      </c>
      <c r="AZ61" s="136">
        <v>101610</v>
      </c>
      <c r="BA61" s="136">
        <v>105359</v>
      </c>
      <c r="BB61" s="136">
        <v>108921</v>
      </c>
      <c r="BC61" s="136">
        <v>107418</v>
      </c>
      <c r="BD61" s="136">
        <v>107298</v>
      </c>
      <c r="BE61" s="136">
        <v>100243</v>
      </c>
      <c r="BF61" s="277">
        <v>99434</v>
      </c>
    </row>
    <row r="62" spans="2:58" s="101" customFormat="1" x14ac:dyDescent="0.35">
      <c r="B62" s="100" t="s">
        <v>292</v>
      </c>
      <c r="C62"/>
      <c r="D62" s="916">
        <v>2770.7000000000003</v>
      </c>
      <c r="E62" s="916">
        <v>2784.2</v>
      </c>
      <c r="F62" s="775">
        <v>2576.1999999999998</v>
      </c>
      <c r="G62" s="775">
        <v>2529.3999999999996</v>
      </c>
      <c r="H62" s="910">
        <f>SUM(H55:H61)</f>
        <v>2550.9</v>
      </c>
      <c r="I62" s="910"/>
      <c r="J62" s="775">
        <v>2344.6000000000004</v>
      </c>
      <c r="K62" s="775" t="s">
        <v>707</v>
      </c>
      <c r="L62" s="775">
        <v>2534.6000000000004</v>
      </c>
      <c r="M62" s="775">
        <v>2725.8</v>
      </c>
      <c r="N62"/>
      <c r="O62" s="775" t="s">
        <v>729</v>
      </c>
      <c r="P62" s="775" t="s">
        <v>706</v>
      </c>
      <c r="Q62" s="775" t="s">
        <v>681</v>
      </c>
      <c r="R62" s="775">
        <v>3284.1</v>
      </c>
      <c r="S62" s="775" t="s">
        <v>707</v>
      </c>
      <c r="T62" s="462">
        <v>3115.9</v>
      </c>
      <c r="U62" s="462" t="s">
        <v>159</v>
      </c>
      <c r="V62" s="462">
        <v>2624.5</v>
      </c>
      <c r="W62" s="462">
        <f>SUM(W55:W61)</f>
        <v>2614.9000000000005</v>
      </c>
      <c r="X62" s="462">
        <v>1969.1</v>
      </c>
      <c r="Y62" s="462">
        <v>2110.9</v>
      </c>
      <c r="Z62" s="462">
        <v>2092.6</v>
      </c>
      <c r="AA62" s="462">
        <v>1586.1</v>
      </c>
      <c r="AB62" s="462">
        <v>1165.4000000000001</v>
      </c>
      <c r="AC62" s="760"/>
      <c r="AG62" s="100" t="s">
        <v>624</v>
      </c>
      <c r="AH62" s="100"/>
      <c r="AI62" s="281">
        <v>1383172</v>
      </c>
      <c r="AJ62" s="281">
        <v>1336850.3873400001</v>
      </c>
      <c r="AK62" s="281">
        <v>1293213.4376265649</v>
      </c>
      <c r="AL62" s="281">
        <v>1226143.9717399999</v>
      </c>
      <c r="AM62" s="281">
        <v>1166736</v>
      </c>
      <c r="AN62" s="281">
        <v>1085967.9818000002</v>
      </c>
      <c r="AO62" s="281">
        <v>1022286</v>
      </c>
      <c r="AP62" s="281">
        <v>1049389.6234800001</v>
      </c>
      <c r="AQ62" s="281">
        <v>1165414</v>
      </c>
      <c r="AR62" s="281">
        <f>SUM(AR55:AR61)</f>
        <v>1160967</v>
      </c>
      <c r="AS62" s="281">
        <v>1682148</v>
      </c>
      <c r="AT62" s="281">
        <v>1530172</v>
      </c>
      <c r="AU62" s="281">
        <f>SUM(AU55:AU61)</f>
        <v>1586088</v>
      </c>
      <c r="AV62" s="281">
        <v>1536114</v>
      </c>
      <c r="AW62" s="281">
        <v>1566598</v>
      </c>
      <c r="AX62" s="281">
        <v>1649774</v>
      </c>
      <c r="AY62" s="281">
        <f>SUM(AY55:AY61)</f>
        <v>2076081</v>
      </c>
      <c r="AZ62" s="281">
        <v>1983629</v>
      </c>
      <c r="BA62" s="281">
        <f>SUM(BA55:BA61)</f>
        <v>1958311</v>
      </c>
      <c r="BB62" s="281">
        <f>SUM(BB55:BB61)</f>
        <v>1889291</v>
      </c>
      <c r="BC62" s="281">
        <v>2093673</v>
      </c>
      <c r="BD62" s="281">
        <f>SUM(BD55:BD61)</f>
        <v>2039748</v>
      </c>
      <c r="BE62" s="281">
        <f>SUM(BE55:BE61)</f>
        <v>1999997</v>
      </c>
      <c r="BF62" s="281">
        <f>SUM(BF55:BF61)</f>
        <v>1908013</v>
      </c>
    </row>
    <row r="63" spans="2:58" x14ac:dyDescent="0.35">
      <c r="B63" s="12"/>
      <c r="C63" s="101"/>
      <c r="D63" s="901"/>
      <c r="E63" s="1060"/>
      <c r="F63" s="772"/>
      <c r="G63" s="772"/>
      <c r="H63" s="912"/>
      <c r="I63" s="912"/>
      <c r="J63" s="772"/>
      <c r="K63" s="772"/>
      <c r="L63" s="772"/>
      <c r="M63" s="772"/>
      <c r="N63" s="101"/>
      <c r="O63" s="772"/>
      <c r="P63" s="772"/>
      <c r="Q63" s="772"/>
      <c r="R63" s="772"/>
      <c r="S63" s="772"/>
      <c r="T63" s="105"/>
      <c r="U63" s="105"/>
      <c r="V63" s="105"/>
      <c r="W63" s="105"/>
      <c r="X63" s="105"/>
      <c r="Y63" s="105"/>
      <c r="Z63" s="105"/>
      <c r="AA63" s="105"/>
      <c r="AB63" s="105"/>
      <c r="AC63" s="760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2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</row>
    <row r="64" spans="2:58" s="101" customFormat="1" ht="14" x14ac:dyDescent="0.3">
      <c r="B64" s="100" t="s">
        <v>283</v>
      </c>
      <c r="D64" s="899"/>
      <c r="E64" s="505"/>
      <c r="F64" s="772"/>
      <c r="G64" s="772"/>
      <c r="H64" s="912"/>
      <c r="I64" s="912"/>
      <c r="J64" s="772"/>
      <c r="K64" s="772"/>
      <c r="L64" s="772"/>
      <c r="M64" s="772"/>
      <c r="O64" s="772"/>
      <c r="P64" s="772"/>
      <c r="Q64" s="772"/>
      <c r="R64" s="772"/>
      <c r="S64" s="772"/>
      <c r="T64" s="105"/>
      <c r="U64" s="105"/>
      <c r="V64" s="105"/>
      <c r="W64" s="105"/>
      <c r="X64" s="105"/>
      <c r="Y64" s="105"/>
      <c r="Z64" s="105"/>
      <c r="AA64" s="105"/>
      <c r="AB64" s="105"/>
      <c r="AC64" s="760"/>
      <c r="AG64" s="100" t="s">
        <v>283</v>
      </c>
      <c r="AH64" s="100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</row>
    <row r="65" spans="2:58" s="101" customFormat="1" ht="14" x14ac:dyDescent="0.3">
      <c r="B65" s="135" t="s">
        <v>285</v>
      </c>
      <c r="D65" s="898">
        <v>799.8</v>
      </c>
      <c r="E65" s="505">
        <v>804.09999999999991</v>
      </c>
      <c r="F65" s="505">
        <v>724.2</v>
      </c>
      <c r="G65" s="505">
        <v>782.7</v>
      </c>
      <c r="H65" s="905">
        <v>741.2</v>
      </c>
      <c r="I65" s="905"/>
      <c r="J65" s="505">
        <v>660.7</v>
      </c>
      <c r="K65" s="505">
        <v>431.7</v>
      </c>
      <c r="L65" s="505">
        <v>641.70000000000005</v>
      </c>
      <c r="M65" s="505">
        <v>629.70000000000005</v>
      </c>
      <c r="O65" s="505">
        <v>473.9</v>
      </c>
      <c r="P65" s="505">
        <v>478.5</v>
      </c>
      <c r="Q65" s="505">
        <v>472.2</v>
      </c>
      <c r="R65" s="505">
        <v>410</v>
      </c>
      <c r="S65" s="505">
        <v>431.7</v>
      </c>
      <c r="T65" s="458">
        <v>421.3</v>
      </c>
      <c r="U65" s="458">
        <v>379.5</v>
      </c>
      <c r="V65" s="458">
        <v>379.1</v>
      </c>
      <c r="W65" s="458">
        <v>377.6</v>
      </c>
      <c r="X65" s="458">
        <v>270.5</v>
      </c>
      <c r="Y65" s="458">
        <v>297.7</v>
      </c>
      <c r="Z65" s="458">
        <v>376</v>
      </c>
      <c r="AA65" s="458">
        <v>319</v>
      </c>
      <c r="AB65" s="458">
        <v>219.9</v>
      </c>
      <c r="AC65" s="760"/>
      <c r="AG65" s="135" t="s">
        <v>625</v>
      </c>
      <c r="AH65" s="135"/>
      <c r="AI65" s="277">
        <v>96202</v>
      </c>
      <c r="AJ65" s="277">
        <v>67328.171229999993</v>
      </c>
      <c r="AK65" s="277">
        <v>68949.243929999997</v>
      </c>
      <c r="AL65" s="277">
        <v>98647.091640000013</v>
      </c>
      <c r="AM65" s="277">
        <v>73217</v>
      </c>
      <c r="AN65" s="277">
        <v>64783.792199999996</v>
      </c>
      <c r="AO65" s="277">
        <v>64502</v>
      </c>
      <c r="AP65" s="277">
        <v>76337.043260000006</v>
      </c>
      <c r="AQ65" s="277" t="s">
        <v>68</v>
      </c>
      <c r="AR65" s="277">
        <v>98705</v>
      </c>
      <c r="AS65" s="277">
        <v>142208</v>
      </c>
      <c r="AT65" s="277">
        <v>279640</v>
      </c>
      <c r="AU65" s="277">
        <v>253592</v>
      </c>
      <c r="AV65" s="277">
        <v>299292</v>
      </c>
      <c r="AW65" s="277">
        <v>269768</v>
      </c>
      <c r="AX65" s="277">
        <v>194783</v>
      </c>
      <c r="AY65" s="277">
        <v>197803</v>
      </c>
      <c r="AZ65" s="277">
        <v>235710</v>
      </c>
      <c r="BA65" s="277">
        <v>207723</v>
      </c>
      <c r="BB65" s="277">
        <v>215572</v>
      </c>
      <c r="BC65" s="277">
        <v>249701</v>
      </c>
      <c r="BD65" s="277">
        <v>244166</v>
      </c>
      <c r="BE65" s="277">
        <v>248287</v>
      </c>
      <c r="BF65" s="277">
        <v>248540</v>
      </c>
    </row>
    <row r="66" spans="2:58" s="101" customFormat="1" ht="14" x14ac:dyDescent="0.3">
      <c r="B66" s="135" t="s">
        <v>286</v>
      </c>
      <c r="D66" s="898">
        <v>894.6</v>
      </c>
      <c r="E66" s="505">
        <v>844.4</v>
      </c>
      <c r="F66" s="505">
        <v>958.6</v>
      </c>
      <c r="G66" s="505">
        <v>798.2</v>
      </c>
      <c r="H66" s="905">
        <v>775.2</v>
      </c>
      <c r="I66" s="905"/>
      <c r="J66" s="505">
        <v>803.8</v>
      </c>
      <c r="K66" s="505">
        <v>427.5</v>
      </c>
      <c r="L66" s="505">
        <v>679.4</v>
      </c>
      <c r="M66" s="505">
        <v>588.20000000000005</v>
      </c>
      <c r="O66" s="505">
        <v>639</v>
      </c>
      <c r="P66" s="505">
        <v>347.5</v>
      </c>
      <c r="Q66" s="505">
        <v>306.7</v>
      </c>
      <c r="R66" s="505">
        <v>355</v>
      </c>
      <c r="S66" s="505">
        <v>427.5</v>
      </c>
      <c r="T66" s="458">
        <v>412.2</v>
      </c>
      <c r="U66" s="458">
        <v>378.4</v>
      </c>
      <c r="V66" s="458">
        <v>380.5</v>
      </c>
      <c r="W66" s="458">
        <v>446</v>
      </c>
      <c r="X66" s="458">
        <v>499.4</v>
      </c>
      <c r="Y66" s="458">
        <v>445.9</v>
      </c>
      <c r="Z66" s="458">
        <v>376</v>
      </c>
      <c r="AA66" s="458">
        <v>380.7</v>
      </c>
      <c r="AB66" s="458">
        <v>248.1</v>
      </c>
      <c r="AC66" s="760"/>
      <c r="AG66" s="135" t="s">
        <v>626</v>
      </c>
      <c r="AH66" s="135"/>
      <c r="AI66" s="277">
        <v>118668</v>
      </c>
      <c r="AJ66" s="277">
        <v>123180.83870000001</v>
      </c>
      <c r="AK66" s="277">
        <v>127884.12599521199</v>
      </c>
      <c r="AL66" s="277">
        <v>122631.10810000006</v>
      </c>
      <c r="AM66" s="277">
        <v>115790</v>
      </c>
      <c r="AN66" s="277">
        <v>124631.39553999998</v>
      </c>
      <c r="AO66" s="277">
        <v>131558</v>
      </c>
      <c r="AP66" s="277">
        <v>128291.37931999999</v>
      </c>
      <c r="AQ66" s="277" t="s">
        <v>69</v>
      </c>
      <c r="AR66" s="277">
        <v>93645</v>
      </c>
      <c r="AS66" s="277">
        <v>86264</v>
      </c>
      <c r="AT66" s="277">
        <v>73983</v>
      </c>
      <c r="AU66" s="277">
        <v>65416</v>
      </c>
      <c r="AV66" s="277">
        <v>58700</v>
      </c>
      <c r="AW66" s="277">
        <v>70409</v>
      </c>
      <c r="AX66" s="277">
        <v>67115</v>
      </c>
      <c r="AY66" s="277">
        <v>59567</v>
      </c>
      <c r="AZ66" s="277">
        <v>58979</v>
      </c>
      <c r="BA66" s="277">
        <v>49300</v>
      </c>
      <c r="BB66" s="277">
        <v>49488</v>
      </c>
      <c r="BC66" s="277">
        <v>48040</v>
      </c>
      <c r="BD66" s="277">
        <v>43390</v>
      </c>
      <c r="BE66" s="277">
        <v>32640</v>
      </c>
      <c r="BF66" s="277">
        <v>27659</v>
      </c>
    </row>
    <row r="67" spans="2:58" s="101" customFormat="1" ht="14" x14ac:dyDescent="0.3">
      <c r="B67" s="135" t="s">
        <v>287</v>
      </c>
      <c r="D67" s="898">
        <v>154.5</v>
      </c>
      <c r="E67" s="505">
        <v>141.30000000000001</v>
      </c>
      <c r="F67" s="505">
        <v>170.9</v>
      </c>
      <c r="G67" s="505">
        <v>169.3</v>
      </c>
      <c r="H67" s="905">
        <v>116.8</v>
      </c>
      <c r="I67" s="905"/>
      <c r="J67" s="505">
        <v>143</v>
      </c>
      <c r="K67" s="505">
        <v>96.3</v>
      </c>
      <c r="L67" s="505">
        <v>150.9</v>
      </c>
      <c r="M67" s="505">
        <v>179.5</v>
      </c>
      <c r="O67" s="505">
        <v>221.4</v>
      </c>
      <c r="P67" s="505">
        <v>133.5</v>
      </c>
      <c r="Q67" s="505">
        <v>187.6</v>
      </c>
      <c r="R67" s="505">
        <v>144</v>
      </c>
      <c r="S67" s="505">
        <v>96.3</v>
      </c>
      <c r="T67" s="458">
        <v>181.5</v>
      </c>
      <c r="U67" s="458">
        <v>74.900000000000006</v>
      </c>
      <c r="V67" s="458">
        <v>126.6</v>
      </c>
      <c r="W67" s="458">
        <v>94.7</v>
      </c>
      <c r="X67" s="458">
        <v>177.6</v>
      </c>
      <c r="Y67" s="458">
        <v>79.099999999999994</v>
      </c>
      <c r="Z67" s="458">
        <v>45.8</v>
      </c>
      <c r="AA67" s="458">
        <v>91.3</v>
      </c>
      <c r="AB67" s="458">
        <v>66.7</v>
      </c>
      <c r="AC67" s="760"/>
      <c r="AG67" s="134" t="s">
        <v>627</v>
      </c>
      <c r="AH67" s="134"/>
      <c r="AI67" s="277">
        <v>682149</v>
      </c>
      <c r="AJ67" s="277">
        <v>657269.67114000022</v>
      </c>
      <c r="AK67" s="277">
        <v>642391.60632000002</v>
      </c>
      <c r="AL67" s="277">
        <v>661133.4539699998</v>
      </c>
      <c r="AM67" s="277">
        <v>675841</v>
      </c>
      <c r="AN67" s="277">
        <v>655737.57039999997</v>
      </c>
      <c r="AO67" s="277">
        <v>528958</v>
      </c>
      <c r="AP67" s="277">
        <v>528794.35393999994</v>
      </c>
      <c r="AQ67" s="277" t="s">
        <v>70</v>
      </c>
      <c r="AR67" s="277">
        <v>506228</v>
      </c>
      <c r="AS67" s="277">
        <v>780608</v>
      </c>
      <c r="AT67" s="277">
        <v>654209</v>
      </c>
      <c r="AU67" s="277">
        <v>739509</v>
      </c>
      <c r="AV67" s="277">
        <v>642162</v>
      </c>
      <c r="AW67" s="277">
        <v>580735</v>
      </c>
      <c r="AX67" s="277">
        <v>597029</v>
      </c>
      <c r="AY67" s="277">
        <v>670021</v>
      </c>
      <c r="AZ67" s="277">
        <v>601685</v>
      </c>
      <c r="BA67" s="277">
        <v>595359</v>
      </c>
      <c r="BB67" s="277">
        <v>629768</v>
      </c>
      <c r="BC67" s="277">
        <v>749736</v>
      </c>
      <c r="BD67" s="277">
        <v>692529</v>
      </c>
      <c r="BE67" s="277">
        <v>728662</v>
      </c>
      <c r="BF67" s="277">
        <v>766062</v>
      </c>
    </row>
    <row r="68" spans="2:58" s="101" customFormat="1" ht="14" x14ac:dyDescent="0.3">
      <c r="B68" s="135" t="s">
        <v>288</v>
      </c>
      <c r="D68" s="898">
        <v>177.3</v>
      </c>
      <c r="E68" s="505">
        <v>170.2</v>
      </c>
      <c r="F68" s="505">
        <v>166.2</v>
      </c>
      <c r="G68" s="505">
        <v>180.4</v>
      </c>
      <c r="H68" s="905">
        <v>164.1</v>
      </c>
      <c r="I68" s="905"/>
      <c r="J68" s="505">
        <v>156.69999999999999</v>
      </c>
      <c r="K68" s="505">
        <v>143.6</v>
      </c>
      <c r="L68" s="505">
        <v>168.2</v>
      </c>
      <c r="M68" s="505">
        <v>142.30000000000001</v>
      </c>
      <c r="O68" s="505">
        <v>127.3</v>
      </c>
      <c r="P68" s="505">
        <v>116.3</v>
      </c>
      <c r="Q68" s="505">
        <v>133</v>
      </c>
      <c r="R68" s="505">
        <v>149.30000000000001</v>
      </c>
      <c r="S68" s="505">
        <v>143.6</v>
      </c>
      <c r="T68" s="458">
        <v>127.1</v>
      </c>
      <c r="U68" s="458">
        <v>130.69999999999999</v>
      </c>
      <c r="V68" s="458">
        <v>148.4</v>
      </c>
      <c r="W68" s="458">
        <v>136.4</v>
      </c>
      <c r="X68" s="458">
        <v>115.5</v>
      </c>
      <c r="Y68" s="458">
        <v>108.5</v>
      </c>
      <c r="Z68" s="458">
        <v>103.5</v>
      </c>
      <c r="AA68" s="458">
        <v>100.4</v>
      </c>
      <c r="AB68" s="458">
        <v>338.6</v>
      </c>
      <c r="AC68" s="760"/>
      <c r="AG68" s="135" t="s">
        <v>628</v>
      </c>
      <c r="AH68" s="135"/>
      <c r="AI68" s="277">
        <v>100169</v>
      </c>
      <c r="AJ68" s="277">
        <v>106654.90492000004</v>
      </c>
      <c r="AK68" s="277">
        <v>108819.59183000002</v>
      </c>
      <c r="AL68" s="277">
        <v>165900.74825134058</v>
      </c>
      <c r="AM68" s="277">
        <v>176461</v>
      </c>
      <c r="AN68" s="277">
        <v>105453.18287999998</v>
      </c>
      <c r="AO68" s="277">
        <v>94047</v>
      </c>
      <c r="AP68" s="277">
        <v>98949.848939999996</v>
      </c>
      <c r="AQ68" s="277">
        <v>338618</v>
      </c>
      <c r="AR68" s="277">
        <v>143346</v>
      </c>
      <c r="AS68" s="277">
        <v>107531</v>
      </c>
      <c r="AT68" s="277">
        <v>100837</v>
      </c>
      <c r="AU68" s="277">
        <v>100383</v>
      </c>
      <c r="AV68" s="277">
        <v>109353</v>
      </c>
      <c r="AW68" s="277">
        <v>116743</v>
      </c>
      <c r="AX68" s="277">
        <v>105786</v>
      </c>
      <c r="AY68" s="277">
        <v>99256</v>
      </c>
      <c r="AZ68" s="277">
        <v>111996</v>
      </c>
      <c r="BA68" s="277">
        <v>121912</v>
      </c>
      <c r="BB68" s="277">
        <v>115135</v>
      </c>
      <c r="BC68" s="277">
        <v>104006</v>
      </c>
      <c r="BD68" s="277">
        <v>118060</v>
      </c>
      <c r="BE68" s="277">
        <v>136677</v>
      </c>
      <c r="BF68" s="277">
        <v>123563</v>
      </c>
    </row>
    <row r="69" spans="2:58" s="101" customFormat="1" ht="14" x14ac:dyDescent="0.3">
      <c r="B69" s="135" t="s">
        <v>289</v>
      </c>
      <c r="D69" s="898">
        <v>14.4</v>
      </c>
      <c r="E69" s="505">
        <v>17.7</v>
      </c>
      <c r="F69" s="505">
        <v>13.8</v>
      </c>
      <c r="G69" s="505">
        <v>19</v>
      </c>
      <c r="H69" s="905">
        <v>20.5</v>
      </c>
      <c r="I69" s="905"/>
      <c r="J69" s="505">
        <v>21.4</v>
      </c>
      <c r="K69" s="505">
        <v>40</v>
      </c>
      <c r="L69" s="505">
        <v>34.9</v>
      </c>
      <c r="M69" s="505">
        <v>24.8</v>
      </c>
      <c r="O69" s="505">
        <v>23.3</v>
      </c>
      <c r="P69" s="505">
        <v>24.1</v>
      </c>
      <c r="Q69" s="505">
        <v>38.5</v>
      </c>
      <c r="R69" s="505">
        <v>38.200000000000003</v>
      </c>
      <c r="S69" s="505">
        <v>40</v>
      </c>
      <c r="T69" s="458">
        <v>45.6</v>
      </c>
      <c r="U69" s="458">
        <v>45.5</v>
      </c>
      <c r="V69" s="458">
        <v>54</v>
      </c>
      <c r="W69" s="458">
        <v>53</v>
      </c>
      <c r="X69" s="458">
        <v>56.9</v>
      </c>
      <c r="Y69" s="458">
        <v>59.7</v>
      </c>
      <c r="Z69" s="458">
        <v>25</v>
      </c>
      <c r="AA69" s="458">
        <v>17.899999999999999</v>
      </c>
      <c r="AB69" s="458">
        <v>24.2</v>
      </c>
      <c r="AC69" s="760"/>
      <c r="AG69" s="135" t="s">
        <v>629</v>
      </c>
      <c r="AH69" s="135"/>
      <c r="AI69" s="277">
        <v>936</v>
      </c>
      <c r="AJ69" s="277">
        <v>863.43299999999999</v>
      </c>
      <c r="AK69" s="277">
        <v>342.61399999999998</v>
      </c>
      <c r="AL69" s="277">
        <v>678.07600000000002</v>
      </c>
      <c r="AM69" s="277">
        <v>244</v>
      </c>
      <c r="AN69" s="277">
        <v>140.38800000000001</v>
      </c>
      <c r="AO69" s="277">
        <v>514</v>
      </c>
      <c r="AP69" s="277">
        <v>1336.164</v>
      </c>
      <c r="AQ69" s="277" t="s">
        <v>71</v>
      </c>
      <c r="AR69" s="277">
        <v>19496</v>
      </c>
      <c r="AS69" s="277">
        <v>23328</v>
      </c>
      <c r="AT69" s="277">
        <v>790</v>
      </c>
      <c r="AU69" s="277">
        <v>17856</v>
      </c>
      <c r="AV69" s="277">
        <v>19257</v>
      </c>
      <c r="AW69" s="277">
        <v>16596</v>
      </c>
      <c r="AX69" s="277">
        <v>16171</v>
      </c>
      <c r="AY69" s="277">
        <v>24950</v>
      </c>
      <c r="AZ69" s="277">
        <v>23624</v>
      </c>
      <c r="BA69" s="277">
        <v>24891</v>
      </c>
      <c r="BB69" s="277">
        <v>59527</v>
      </c>
      <c r="BC69" s="277">
        <v>59726</v>
      </c>
      <c r="BD69" s="277">
        <v>60781</v>
      </c>
      <c r="BE69" s="277">
        <v>54711</v>
      </c>
      <c r="BF69" s="277">
        <v>49177</v>
      </c>
    </row>
    <row r="70" spans="2:58" s="101" customFormat="1" ht="14" x14ac:dyDescent="0.3">
      <c r="B70" s="135" t="s">
        <v>291</v>
      </c>
      <c r="D70" s="898">
        <v>374.1</v>
      </c>
      <c r="E70" s="505">
        <v>355.6</v>
      </c>
      <c r="F70" s="505">
        <v>393.9</v>
      </c>
      <c r="G70" s="505">
        <v>325.7</v>
      </c>
      <c r="H70" s="905">
        <v>321.7</v>
      </c>
      <c r="I70" s="905"/>
      <c r="J70" s="505">
        <v>297.10000000000002</v>
      </c>
      <c r="K70" s="505">
        <v>271</v>
      </c>
      <c r="L70" s="505">
        <v>278</v>
      </c>
      <c r="M70" s="505">
        <v>259.10000000000002</v>
      </c>
      <c r="O70" s="505">
        <v>254.1</v>
      </c>
      <c r="P70" s="505">
        <v>286.2</v>
      </c>
      <c r="Q70" s="505">
        <v>259.10000000000002</v>
      </c>
      <c r="R70" s="505">
        <v>239.4</v>
      </c>
      <c r="S70" s="505">
        <v>271</v>
      </c>
      <c r="T70" s="458">
        <v>264.39999999999998</v>
      </c>
      <c r="U70" s="458">
        <v>270.39999999999998</v>
      </c>
      <c r="V70" s="458">
        <v>316.7</v>
      </c>
      <c r="W70" s="458">
        <v>273.3</v>
      </c>
      <c r="X70" s="458">
        <v>233.8</v>
      </c>
      <c r="Y70" s="458">
        <v>226.7</v>
      </c>
      <c r="Z70" s="458">
        <v>249.8</v>
      </c>
      <c r="AA70" s="458">
        <v>273.10000000000002</v>
      </c>
      <c r="AB70" s="458">
        <v>233.6</v>
      </c>
      <c r="AC70" s="760"/>
      <c r="AG70" s="135" t="s">
        <v>630</v>
      </c>
      <c r="AH70" s="135"/>
      <c r="AI70" s="277">
        <v>737</v>
      </c>
      <c r="AJ70" s="277">
        <v>1599.09131</v>
      </c>
      <c r="AK70" s="277">
        <v>4737.9575800000002</v>
      </c>
      <c r="AL70" s="277">
        <v>1629.8276799999999</v>
      </c>
      <c r="AM70" s="277">
        <v>306</v>
      </c>
      <c r="AN70" s="277">
        <v>467.21360999999996</v>
      </c>
      <c r="AO70" s="277">
        <v>2015</v>
      </c>
      <c r="AP70" s="277">
        <v>2877.13769</v>
      </c>
      <c r="AQ70" s="277" t="s">
        <v>72</v>
      </c>
      <c r="AR70" s="277">
        <v>3212</v>
      </c>
      <c r="AS70" s="277">
        <v>4595</v>
      </c>
      <c r="AT70" s="277">
        <v>5317</v>
      </c>
      <c r="AU70" s="277">
        <v>2174</v>
      </c>
      <c r="AV70" s="277">
        <v>158028</v>
      </c>
      <c r="AW70" s="277">
        <v>164985</v>
      </c>
      <c r="AX70" s="277">
        <v>160197</v>
      </c>
      <c r="AY70" s="277">
        <v>118889</v>
      </c>
      <c r="AZ70" s="277">
        <v>113530</v>
      </c>
      <c r="BA70" s="277">
        <v>114798</v>
      </c>
      <c r="BB70" s="277">
        <v>116754</v>
      </c>
      <c r="BC70" s="277">
        <v>272</v>
      </c>
      <c r="BD70" s="277">
        <v>66</v>
      </c>
      <c r="BE70" s="277">
        <v>1940</v>
      </c>
      <c r="BF70" s="277">
        <v>13</v>
      </c>
    </row>
    <row r="71" spans="2:58" s="101" customFormat="1" ht="14" x14ac:dyDescent="0.3">
      <c r="B71" s="135"/>
      <c r="D71" s="899"/>
      <c r="E71" s="899"/>
      <c r="F71" s="772"/>
      <c r="G71" s="772"/>
      <c r="H71" s="912"/>
      <c r="I71" s="912"/>
      <c r="J71" s="772"/>
      <c r="K71" s="772"/>
      <c r="L71" s="772"/>
      <c r="M71" s="772"/>
      <c r="O71" s="772"/>
      <c r="P71" s="772"/>
      <c r="Q71" s="772"/>
      <c r="R71" s="772"/>
      <c r="S71" s="772"/>
      <c r="T71" s="506"/>
      <c r="U71" s="506"/>
      <c r="V71" s="506"/>
      <c r="W71" s="105"/>
      <c r="X71" s="105"/>
      <c r="Y71" s="105"/>
      <c r="Z71" s="105"/>
      <c r="AA71" s="105"/>
      <c r="AB71" s="105"/>
      <c r="AC71" s="760"/>
      <c r="AG71" s="135" t="s">
        <v>631</v>
      </c>
      <c r="AH71" s="135"/>
      <c r="AI71" s="136">
        <v>27064</v>
      </c>
      <c r="AJ71" s="136">
        <v>26999.321019999996</v>
      </c>
      <c r="AK71" s="136">
        <v>15424.851259999999</v>
      </c>
      <c r="AL71" s="136">
        <v>20408.749329999999</v>
      </c>
      <c r="AM71" s="136">
        <v>26127</v>
      </c>
      <c r="AN71" s="136">
        <v>23752.583569999999</v>
      </c>
      <c r="AO71" s="136">
        <v>22036</v>
      </c>
      <c r="AP71" s="136">
        <v>23888.995019999995</v>
      </c>
      <c r="AQ71" s="136" t="s">
        <v>73</v>
      </c>
      <c r="AR71" s="136">
        <v>2120</v>
      </c>
      <c r="AS71" s="136">
        <v>387</v>
      </c>
      <c r="AT71" s="136">
        <v>18652</v>
      </c>
      <c r="AU71" s="136">
        <v>3494</v>
      </c>
      <c r="AV71" s="136">
        <v>941</v>
      </c>
      <c r="AW71" s="136">
        <v>835</v>
      </c>
      <c r="AX71" s="136">
        <v>1109</v>
      </c>
      <c r="AY71" s="136">
        <v>1361</v>
      </c>
      <c r="AZ71" s="136">
        <v>9264</v>
      </c>
      <c r="BA71" s="136">
        <v>18864</v>
      </c>
      <c r="BB71" s="136">
        <v>16752</v>
      </c>
      <c r="BC71" s="136">
        <v>1627</v>
      </c>
      <c r="BD71" s="136">
        <v>1790</v>
      </c>
      <c r="BE71" s="136">
        <v>6643</v>
      </c>
      <c r="BF71" s="277">
        <v>3615</v>
      </c>
    </row>
    <row r="72" spans="2:58" s="101" customFormat="1" ht="14" x14ac:dyDescent="0.3">
      <c r="B72" s="100" t="s">
        <v>293</v>
      </c>
      <c r="D72" s="775">
        <v>2414.7000000000003</v>
      </c>
      <c r="E72" s="775">
        <v>2333.3000000000002</v>
      </c>
      <c r="F72" s="776">
        <v>2427.6</v>
      </c>
      <c r="G72" s="776">
        <v>2275.3000000000002</v>
      </c>
      <c r="H72" s="917">
        <f>SUM(H65:H71)</f>
        <v>2139.5</v>
      </c>
      <c r="I72" s="917"/>
      <c r="J72" s="776">
        <v>2082.7000000000003</v>
      </c>
      <c r="K72" s="776" t="s">
        <v>709</v>
      </c>
      <c r="L72" s="776">
        <v>1953.1000000000001</v>
      </c>
      <c r="M72" s="776" t="s">
        <v>751</v>
      </c>
      <c r="O72" s="776" t="s">
        <v>730</v>
      </c>
      <c r="P72" s="776" t="s">
        <v>708</v>
      </c>
      <c r="Q72" s="776" t="s">
        <v>682</v>
      </c>
      <c r="R72" s="776">
        <v>1335.9</v>
      </c>
      <c r="S72" s="776" t="s">
        <v>709</v>
      </c>
      <c r="T72" s="464">
        <v>1452.1</v>
      </c>
      <c r="U72" s="464" t="s">
        <v>160</v>
      </c>
      <c r="V72" s="464">
        <v>1405.3</v>
      </c>
      <c r="W72" s="464">
        <f>SUM(W65:W71)</f>
        <v>1381</v>
      </c>
      <c r="X72" s="464">
        <v>1353.7</v>
      </c>
      <c r="Y72" s="464">
        <v>1217.5999999999999</v>
      </c>
      <c r="Z72" s="464">
        <v>1176.0999999999999</v>
      </c>
      <c r="AA72" s="464">
        <v>1182.4000000000001</v>
      </c>
      <c r="AB72" s="464">
        <v>1131.0999999999999</v>
      </c>
      <c r="AC72" s="760"/>
      <c r="AG72" s="100" t="s">
        <v>632</v>
      </c>
      <c r="AH72" s="102"/>
      <c r="AI72" s="289">
        <v>1025925</v>
      </c>
      <c r="AJ72" s="289">
        <v>983895.43132000021</v>
      </c>
      <c r="AK72" s="289">
        <v>968549.99091521208</v>
      </c>
      <c r="AL72" s="289">
        <v>1071029.0549713406</v>
      </c>
      <c r="AM72" s="289">
        <v>1067986</v>
      </c>
      <c r="AN72" s="289">
        <v>974966.12620000006</v>
      </c>
      <c r="AO72" s="289">
        <v>843630</v>
      </c>
      <c r="AP72" s="289">
        <v>860474</v>
      </c>
      <c r="AQ72" s="289">
        <v>1119625</v>
      </c>
      <c r="AR72" s="289">
        <v>866752</v>
      </c>
      <c r="AS72" s="289">
        <v>1144921</v>
      </c>
      <c r="AT72" s="289">
        <v>1133428</v>
      </c>
      <c r="AU72" s="289">
        <f>SUM(AU65:AU71)</f>
        <v>1182424</v>
      </c>
      <c r="AV72" s="289">
        <v>1287733</v>
      </c>
      <c r="AW72" s="289">
        <v>1220071</v>
      </c>
      <c r="AX72" s="289">
        <v>1142190</v>
      </c>
      <c r="AY72" s="289">
        <f>SUM(AY65:AY71)</f>
        <v>1171847</v>
      </c>
      <c r="AZ72" s="289">
        <v>1154788</v>
      </c>
      <c r="BA72" s="289">
        <f>SUM(BA65:BA71)</f>
        <v>1132847</v>
      </c>
      <c r="BB72" s="289">
        <f>SUM(BB65:BB71)</f>
        <v>1202996</v>
      </c>
      <c r="BC72" s="289">
        <v>1213108</v>
      </c>
      <c r="BD72" s="289">
        <f>SUM(BD65:BD71)</f>
        <v>1160782</v>
      </c>
      <c r="BE72" s="289">
        <f>SUM(BE65:BE71)</f>
        <v>1209560</v>
      </c>
      <c r="BF72" s="289">
        <f>SUM(BF65:BF71)</f>
        <v>1218629</v>
      </c>
    </row>
    <row r="73" spans="2:58" s="101" customFormat="1" ht="15" thickBot="1" x14ac:dyDescent="0.4">
      <c r="B73" s="100" t="s">
        <v>282</v>
      </c>
      <c r="C73"/>
      <c r="D73" s="918">
        <v>5185.4000000000005</v>
      </c>
      <c r="E73" s="918">
        <v>5117.5</v>
      </c>
      <c r="F73" s="777">
        <v>5003.8</v>
      </c>
      <c r="G73" s="777">
        <v>4804.7</v>
      </c>
      <c r="H73" s="919">
        <f>H72+H62</f>
        <v>4690.3999999999996</v>
      </c>
      <c r="I73" s="919"/>
      <c r="J73" s="777">
        <v>4427.3000000000011</v>
      </c>
      <c r="K73" s="777" t="s">
        <v>711</v>
      </c>
      <c r="L73" s="777">
        <v>4487.7000000000007</v>
      </c>
      <c r="M73" s="777">
        <v>4549.3999999999996</v>
      </c>
      <c r="N73"/>
      <c r="O73" s="777" t="s">
        <v>731</v>
      </c>
      <c r="P73" s="777" t="s">
        <v>710</v>
      </c>
      <c r="Q73" s="777" t="s">
        <v>683</v>
      </c>
      <c r="R73" s="777">
        <v>4620</v>
      </c>
      <c r="S73" s="777" t="s">
        <v>711</v>
      </c>
      <c r="T73" s="465">
        <v>4568</v>
      </c>
      <c r="U73" s="465" t="s">
        <v>161</v>
      </c>
      <c r="V73" s="465">
        <v>4029.8</v>
      </c>
      <c r="W73" s="465">
        <f>W72+W62</f>
        <v>3995.9000000000005</v>
      </c>
      <c r="X73" s="465">
        <v>3322.8</v>
      </c>
      <c r="Y73" s="465">
        <v>3328.5</v>
      </c>
      <c r="Z73" s="465">
        <v>3268.7</v>
      </c>
      <c r="AA73" s="465">
        <v>2768.5</v>
      </c>
      <c r="AB73" s="465">
        <v>2296.5</v>
      </c>
      <c r="AC73" s="760"/>
      <c r="AG73" s="100" t="s">
        <v>282</v>
      </c>
      <c r="AH73" s="100"/>
      <c r="AI73" s="290">
        <v>2409097</v>
      </c>
      <c r="AJ73" s="290">
        <v>2320745.8186600003</v>
      </c>
      <c r="AK73" s="290">
        <v>2261763.4285417767</v>
      </c>
      <c r="AL73" s="290">
        <v>2297173.0267113405</v>
      </c>
      <c r="AM73" s="290">
        <v>2234722</v>
      </c>
      <c r="AN73" s="290">
        <v>2060934.1080000002</v>
      </c>
      <c r="AO73" s="290">
        <v>1865916</v>
      </c>
      <c r="AP73" s="290">
        <v>1909864.54565</v>
      </c>
      <c r="AQ73" s="290">
        <v>2285039</v>
      </c>
      <c r="AR73" s="290">
        <v>2027719</v>
      </c>
      <c r="AS73" s="290">
        <v>2827069</v>
      </c>
      <c r="AT73" s="290">
        <v>2663600</v>
      </c>
      <c r="AU73" s="290">
        <f>AU72+AU62</f>
        <v>2768512</v>
      </c>
      <c r="AV73" s="290">
        <v>2823847</v>
      </c>
      <c r="AW73" s="290">
        <v>2786669</v>
      </c>
      <c r="AX73" s="290">
        <v>2791964</v>
      </c>
      <c r="AY73" s="290">
        <f>AY72+AY62</f>
        <v>3247928</v>
      </c>
      <c r="AZ73" s="290">
        <v>3138417</v>
      </c>
      <c r="BA73" s="290">
        <f>BA72+BA62</f>
        <v>3091158</v>
      </c>
      <c r="BB73" s="290">
        <f>BB72+BB62</f>
        <v>3092287</v>
      </c>
      <c r="BC73" s="290">
        <v>3306781</v>
      </c>
      <c r="BD73" s="290">
        <f>BD72+BD62</f>
        <v>3200530</v>
      </c>
      <c r="BE73" s="290">
        <f>BE72+BE62</f>
        <v>3209557</v>
      </c>
      <c r="BF73" s="290">
        <f>BF72+BF62</f>
        <v>3126642</v>
      </c>
    </row>
    <row r="74" spans="2:58" x14ac:dyDescent="0.35">
      <c r="B74" s="12"/>
      <c r="C74" s="101"/>
      <c r="D74" s="901"/>
      <c r="E74" s="901"/>
      <c r="F74" s="772"/>
      <c r="G74" s="772"/>
      <c r="H74" s="912"/>
      <c r="I74" s="912"/>
      <c r="J74" s="772"/>
      <c r="K74" s="772"/>
      <c r="L74" s="772"/>
      <c r="M74" s="772"/>
      <c r="N74" s="101"/>
      <c r="O74" s="772"/>
      <c r="P74" s="772"/>
      <c r="Q74" s="772"/>
      <c r="R74" s="772"/>
      <c r="S74" s="772"/>
      <c r="T74" s="105"/>
      <c r="U74" s="105"/>
      <c r="V74" s="105"/>
      <c r="W74" s="105"/>
      <c r="X74" s="105"/>
      <c r="Y74" s="105"/>
      <c r="Z74" s="105"/>
      <c r="AA74" s="105"/>
      <c r="AB74" s="105"/>
      <c r="AC74" s="760"/>
      <c r="AG74" s="6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</row>
    <row r="75" spans="2:58" s="101" customFormat="1" ht="15" thickBot="1" x14ac:dyDescent="0.4">
      <c r="B75" s="100" t="s">
        <v>281</v>
      </c>
      <c r="C75"/>
      <c r="D75" s="920">
        <v>8250.3000000000011</v>
      </c>
      <c r="E75" s="920">
        <v>8320.0000000000018</v>
      </c>
      <c r="F75" s="777">
        <v>8290.2000000000007</v>
      </c>
      <c r="G75" s="777">
        <v>8107.9</v>
      </c>
      <c r="H75" s="919">
        <f>H73+H52</f>
        <v>8048</v>
      </c>
      <c r="I75" s="919"/>
      <c r="J75" s="777">
        <v>7660.2000000000007</v>
      </c>
      <c r="K75" s="777" t="s">
        <v>701</v>
      </c>
      <c r="L75" s="777">
        <v>7530.5000000000018</v>
      </c>
      <c r="M75" s="777" t="s">
        <v>750</v>
      </c>
      <c r="N75"/>
      <c r="O75" s="777" t="s">
        <v>726</v>
      </c>
      <c r="P75" s="777" t="s">
        <v>700</v>
      </c>
      <c r="Q75" s="777" t="s">
        <v>678</v>
      </c>
      <c r="R75" s="777">
        <v>7778.4</v>
      </c>
      <c r="S75" s="777" t="s">
        <v>701</v>
      </c>
      <c r="T75" s="465">
        <v>7991.3</v>
      </c>
      <c r="U75" s="465" t="s">
        <v>156</v>
      </c>
      <c r="V75" s="465">
        <v>7493.9</v>
      </c>
      <c r="W75" s="465">
        <f>W73+W52</f>
        <v>7533</v>
      </c>
      <c r="X75" s="465">
        <v>6806.3</v>
      </c>
      <c r="Y75" s="465">
        <v>6645.7</v>
      </c>
      <c r="Z75" s="465">
        <v>6512.1</v>
      </c>
      <c r="AA75" s="465">
        <v>6119.9</v>
      </c>
      <c r="AB75" s="465">
        <v>5673.2</v>
      </c>
      <c r="AC75" s="760"/>
      <c r="AG75" s="100" t="s">
        <v>633</v>
      </c>
      <c r="AH75" s="100"/>
      <c r="AI75" s="290">
        <v>5623769</v>
      </c>
      <c r="AJ75" s="290">
        <v>5536860.9887786265</v>
      </c>
      <c r="AK75" s="290">
        <v>5552024.6384379137</v>
      </c>
      <c r="AL75" s="290">
        <v>5730533.5898454664</v>
      </c>
      <c r="AM75" s="290">
        <v>5743616</v>
      </c>
      <c r="AN75" s="290">
        <v>5625980.808530001</v>
      </c>
      <c r="AO75" s="290">
        <v>5362380</v>
      </c>
      <c r="AP75" s="290">
        <v>5504704.9376498051</v>
      </c>
      <c r="AQ75" s="290">
        <v>5680332</v>
      </c>
      <c r="AR75" s="290">
        <v>5407137</v>
      </c>
      <c r="AS75" s="290">
        <v>6293633</v>
      </c>
      <c r="AT75" s="290">
        <v>6203745</v>
      </c>
      <c r="AU75" s="290">
        <f>AU73+AU52</f>
        <v>6102457</v>
      </c>
      <c r="AV75" s="290">
        <v>6092486</v>
      </c>
      <c r="AW75" s="290">
        <v>5970668</v>
      </c>
      <c r="AX75" s="290">
        <v>5959402</v>
      </c>
      <c r="AY75" s="290">
        <f>AY73+AY52</f>
        <v>6508206</v>
      </c>
      <c r="AZ75" s="290">
        <v>6362812</v>
      </c>
      <c r="BA75" s="290">
        <f>BA73+BA52</f>
        <v>6356433</v>
      </c>
      <c r="BB75" s="290">
        <f>BB73+BB52</f>
        <v>6400939</v>
      </c>
      <c r="BC75" s="290">
        <v>6641559</v>
      </c>
      <c r="BD75" s="290">
        <f>BD73+BD52</f>
        <v>6572300</v>
      </c>
      <c r="BE75" s="290">
        <f>BE73+BE52</f>
        <v>6618596</v>
      </c>
      <c r="BF75" s="290">
        <f>BF73+BF52</f>
        <v>6646498</v>
      </c>
    </row>
    <row r="76" spans="2:58" x14ac:dyDescent="0.35">
      <c r="O76" s="778"/>
      <c r="P76" s="778"/>
      <c r="Q76" s="778"/>
      <c r="R76" s="778"/>
      <c r="S76" s="778"/>
      <c r="U76" s="101"/>
      <c r="AG76" s="348" t="s">
        <v>634</v>
      </c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2:58" x14ac:dyDescent="0.35">
      <c r="O77" s="778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2:58" x14ac:dyDescent="0.35">
      <c r="O78" s="778"/>
    </row>
    <row r="79" spans="2:58" x14ac:dyDescent="0.35">
      <c r="O79" s="778"/>
    </row>
    <row r="80" spans="2:58" x14ac:dyDescent="0.35">
      <c r="O80" s="778"/>
    </row>
    <row r="81" spans="15:58" x14ac:dyDescent="0.35">
      <c r="O81" s="778"/>
      <c r="BD81" s="390"/>
      <c r="BE81" s="390"/>
      <c r="BF81" s="390"/>
    </row>
    <row r="133" spans="35:35" x14ac:dyDescent="0.35">
      <c r="AI133" s="393"/>
    </row>
  </sheetData>
  <mergeCells count="51">
    <mergeCell ref="D3:D4"/>
    <mergeCell ref="G3:G4"/>
    <mergeCell ref="H3:H4"/>
    <mergeCell ref="B3:B4"/>
    <mergeCell ref="AG40:AG41"/>
    <mergeCell ref="X3:X4"/>
    <mergeCell ref="Y3:Y4"/>
    <mergeCell ref="Z3:Z4"/>
    <mergeCell ref="AA3:AA4"/>
    <mergeCell ref="AB3:AB4"/>
    <mergeCell ref="AF3:AF4"/>
    <mergeCell ref="AG3:AG4"/>
    <mergeCell ref="W3:W4"/>
    <mergeCell ref="V3:V4"/>
    <mergeCell ref="U3:U4"/>
    <mergeCell ref="T3:T4"/>
    <mergeCell ref="E3:E4"/>
    <mergeCell ref="F3:F4"/>
    <mergeCell ref="S3:S4"/>
    <mergeCell ref="BF3:BF4"/>
    <mergeCell ref="AZ3:AZ4"/>
    <mergeCell ref="BA3:BA4"/>
    <mergeCell ref="BB3:BB4"/>
    <mergeCell ref="BC3:BC4"/>
    <mergeCell ref="BD3:BD4"/>
    <mergeCell ref="AI3:AI4"/>
    <mergeCell ref="AK3:AK4"/>
    <mergeCell ref="AJ3:AJ4"/>
    <mergeCell ref="AL3:AL4"/>
    <mergeCell ref="AN3:AN4"/>
    <mergeCell ref="AO3:AO4"/>
    <mergeCell ref="AT3:AT4"/>
    <mergeCell ref="AS3:AS4"/>
    <mergeCell ref="AM3:AM4"/>
    <mergeCell ref="AP3:AP4"/>
    <mergeCell ref="AR3:AR4"/>
    <mergeCell ref="AQ3:AQ4"/>
    <mergeCell ref="BE3:BE4"/>
    <mergeCell ref="AU3:AU4"/>
    <mergeCell ref="AV3:AV4"/>
    <mergeCell ref="AW3:AW4"/>
    <mergeCell ref="AX3:AX4"/>
    <mergeCell ref="AY3:AY4"/>
    <mergeCell ref="J3:J4"/>
    <mergeCell ref="M3:M4"/>
    <mergeCell ref="P3:P4"/>
    <mergeCell ref="Q3:Q4"/>
    <mergeCell ref="R3:R4"/>
    <mergeCell ref="K3:K4"/>
    <mergeCell ref="L3:L4"/>
    <mergeCell ref="O3:O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910"/>
  <sheetViews>
    <sheetView showGridLines="0" view="pageBreakPreview" topLeftCell="A872" zoomScaleNormal="85" zoomScaleSheetLayoutView="100" workbookViewId="0">
      <pane xSplit="2" topLeftCell="C1" activePane="topRight" state="frozen"/>
      <selection activeCell="AC12" sqref="AC12"/>
      <selection pane="topRight" activeCell="B892" sqref="B892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1079"/>
      <c r="C4" s="543"/>
      <c r="D4" s="296"/>
      <c r="E4" s="296"/>
      <c r="F4" s="1111" t="s">
        <v>276</v>
      </c>
      <c r="G4" s="1111"/>
      <c r="H4" s="296"/>
      <c r="I4" s="296"/>
      <c r="J4" s="296"/>
      <c r="K4" s="296"/>
    </row>
    <row r="5" spans="1:12" ht="63" thickBot="1" x14ac:dyDescent="0.3">
      <c r="B5" s="1110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1079"/>
      <c r="C29" s="543"/>
      <c r="D29" s="296"/>
      <c r="E29" s="296"/>
      <c r="F29" s="1111" t="s">
        <v>276</v>
      </c>
      <c r="G29" s="1111"/>
      <c r="H29" s="296"/>
      <c r="I29" s="296"/>
      <c r="J29" s="296"/>
      <c r="K29" s="296"/>
    </row>
    <row r="30" spans="2:11" ht="63" thickBot="1" x14ac:dyDescent="0.3">
      <c r="B30" s="1110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1079"/>
      <c r="C55" s="543"/>
      <c r="D55" s="296"/>
      <c r="E55" s="296"/>
      <c r="F55" s="1111" t="s">
        <v>276</v>
      </c>
      <c r="G55" s="1111"/>
      <c r="H55" s="296"/>
      <c r="I55" s="296"/>
      <c r="J55" s="296"/>
      <c r="K55" s="296"/>
    </row>
    <row r="56" spans="2:12" ht="63" thickBot="1" x14ac:dyDescent="0.3">
      <c r="B56" s="1110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1079"/>
      <c r="C77" s="543"/>
      <c r="D77" s="296"/>
      <c r="E77" s="296"/>
      <c r="F77" s="1111" t="s">
        <v>276</v>
      </c>
      <c r="G77" s="1111"/>
      <c r="H77" s="296"/>
      <c r="I77" s="296"/>
      <c r="J77" s="296"/>
      <c r="K77" s="296"/>
    </row>
    <row r="78" spans="2:11" ht="63" thickBot="1" x14ac:dyDescent="0.3">
      <c r="B78" s="1110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1079"/>
      <c r="C101" s="543"/>
      <c r="D101" s="296"/>
      <c r="E101" s="296"/>
      <c r="F101" s="1111" t="s">
        <v>276</v>
      </c>
      <c r="G101" s="1111"/>
      <c r="H101" s="296"/>
      <c r="I101" s="296"/>
      <c r="J101" s="296"/>
      <c r="K101" s="296"/>
    </row>
    <row r="102" spans="2:11" ht="63" thickBot="1" x14ac:dyDescent="0.3">
      <c r="B102" s="1110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1079"/>
      <c r="C127" s="543"/>
      <c r="D127" s="296"/>
      <c r="E127" s="296"/>
      <c r="F127" s="1111" t="s">
        <v>276</v>
      </c>
      <c r="G127" s="1111"/>
      <c r="H127" s="296"/>
      <c r="I127" s="296"/>
      <c r="J127" s="296"/>
      <c r="K127" s="296"/>
    </row>
    <row r="128" spans="2:11" ht="65.25" customHeight="1" thickBot="1" x14ac:dyDescent="0.3">
      <c r="B128" s="1110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1079"/>
      <c r="C154" s="543"/>
      <c r="D154" s="296"/>
      <c r="E154" s="296"/>
      <c r="F154" s="1112" t="s">
        <v>276</v>
      </c>
      <c r="G154" s="1112"/>
      <c r="H154" s="296"/>
      <c r="I154" s="296"/>
      <c r="J154" s="296"/>
      <c r="K154" s="296"/>
    </row>
    <row r="155" spans="2:11" ht="63" thickBot="1" x14ac:dyDescent="0.3">
      <c r="B155" s="1110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1079"/>
      <c r="C174" s="543"/>
      <c r="D174" s="296"/>
      <c r="E174" s="296"/>
      <c r="F174" s="1111" t="s">
        <v>276</v>
      </c>
      <c r="G174" s="1111"/>
      <c r="H174" s="296"/>
      <c r="I174" s="296"/>
      <c r="J174" s="296"/>
      <c r="K174" s="296"/>
    </row>
    <row r="175" spans="2:11" ht="63" thickBot="1" x14ac:dyDescent="0.3">
      <c r="B175" s="1110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1079"/>
      <c r="C198" s="543"/>
      <c r="D198" s="296"/>
      <c r="E198" s="296"/>
      <c r="F198" s="1111" t="s">
        <v>276</v>
      </c>
      <c r="G198" s="1111"/>
      <c r="H198" s="296"/>
      <c r="I198" s="296"/>
      <c r="J198" s="296"/>
      <c r="K198" s="296"/>
    </row>
    <row r="199" spans="2:11" ht="63" thickBot="1" x14ac:dyDescent="0.3">
      <c r="B199" s="1110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1111" t="s">
        <v>276</v>
      </c>
      <c r="G226" s="1111"/>
      <c r="H226" s="296"/>
      <c r="I226" s="296"/>
      <c r="J226" s="296"/>
      <c r="K226" s="296"/>
      <c r="L226" s="296"/>
    </row>
    <row r="227" spans="2:12" ht="63" thickBot="1" x14ac:dyDescent="0.3">
      <c r="B227" s="1079"/>
      <c r="C227" s="316"/>
      <c r="D227" s="296" t="s">
        <v>274</v>
      </c>
      <c r="E227" s="296" t="s">
        <v>275</v>
      </c>
      <c r="F227" s="1111" t="s">
        <v>429</v>
      </c>
      <c r="G227" s="1111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1110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1111" t="s">
        <v>276</v>
      </c>
      <c r="G252" s="1111"/>
      <c r="H252" s="296"/>
      <c r="I252" s="296"/>
      <c r="J252" s="296"/>
      <c r="K252" s="296"/>
      <c r="L252" s="296"/>
    </row>
    <row r="253" spans="2:12" ht="63" thickBot="1" x14ac:dyDescent="0.3">
      <c r="B253" s="1079"/>
      <c r="C253" s="543"/>
      <c r="D253" s="296" t="s">
        <v>274</v>
      </c>
      <c r="E253" s="296" t="s">
        <v>275</v>
      </c>
      <c r="F253" s="1111" t="s">
        <v>429</v>
      </c>
      <c r="G253" s="1111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1110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1111" t="s">
        <v>446</v>
      </c>
      <c r="G278" s="1111"/>
      <c r="H278" s="296"/>
      <c r="I278" s="296"/>
      <c r="J278" s="296"/>
      <c r="K278" s="296"/>
      <c r="L278" s="296"/>
    </row>
    <row r="279" spans="2:12" ht="63" thickBot="1" x14ac:dyDescent="0.3">
      <c r="B279" s="1079"/>
      <c r="C279" s="543"/>
      <c r="D279" s="296" t="s">
        <v>274</v>
      </c>
      <c r="E279" s="296" t="s">
        <v>447</v>
      </c>
      <c r="F279" s="1113" t="s">
        <v>429</v>
      </c>
      <c r="G279" s="1113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1110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451</v>
      </c>
      <c r="C295" s="15"/>
    </row>
    <row r="296" spans="2:12" ht="13" thickBot="1" x14ac:dyDescent="0.3">
      <c r="B296" s="343"/>
      <c r="C296" s="555"/>
      <c r="D296" s="555"/>
      <c r="E296" s="554"/>
      <c r="F296" s="1114" t="s">
        <v>276</v>
      </c>
      <c r="G296" s="1114"/>
      <c r="H296" s="554"/>
      <c r="I296" s="554"/>
      <c r="J296" s="554"/>
      <c r="K296" s="554"/>
      <c r="L296" s="554"/>
    </row>
    <row r="297" spans="2:12" ht="20.5" customHeight="1" x14ac:dyDescent="0.25">
      <c r="B297" s="1115"/>
      <c r="C297" s="1116"/>
      <c r="D297" s="1116" t="s">
        <v>274</v>
      </c>
      <c r="E297" s="1116" t="s">
        <v>447</v>
      </c>
      <c r="F297" s="554" t="s">
        <v>452</v>
      </c>
      <c r="G297" s="1118" t="s">
        <v>430</v>
      </c>
      <c r="H297" s="1116" t="s">
        <v>453</v>
      </c>
      <c r="I297" s="1116" t="s">
        <v>277</v>
      </c>
      <c r="J297" s="554" t="s">
        <v>454</v>
      </c>
      <c r="K297" s="1116" t="s">
        <v>433</v>
      </c>
      <c r="L297" s="1116" t="s">
        <v>214</v>
      </c>
    </row>
    <row r="298" spans="2:12" ht="21.5" thickBot="1" x14ac:dyDescent="0.3">
      <c r="B298" s="1115"/>
      <c r="C298" s="1116"/>
      <c r="D298" s="1117"/>
      <c r="E298" s="1117"/>
      <c r="F298" s="568" t="s">
        <v>455</v>
      </c>
      <c r="G298" s="1117"/>
      <c r="H298" s="1117"/>
      <c r="I298" s="1117"/>
      <c r="J298" s="568" t="s">
        <v>456</v>
      </c>
      <c r="K298" s="1117"/>
      <c r="L298" s="1117"/>
    </row>
    <row r="299" spans="2:12" ht="12.5" x14ac:dyDescent="0.25">
      <c r="B299" s="1115"/>
      <c r="C299" s="1116"/>
      <c r="D299" s="1118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1118" t="s">
        <v>457</v>
      </c>
      <c r="J299" s="554" t="s">
        <v>459</v>
      </c>
      <c r="K299" s="554" t="s">
        <v>459</v>
      </c>
      <c r="L299" s="554" t="s">
        <v>459</v>
      </c>
    </row>
    <row r="300" spans="2:12" ht="12.5" x14ac:dyDescent="0.25">
      <c r="B300" s="1115"/>
      <c r="C300" s="1116"/>
      <c r="D300" s="1116"/>
      <c r="E300" s="554" t="s">
        <v>460</v>
      </c>
      <c r="F300" s="554" t="s">
        <v>460</v>
      </c>
      <c r="G300" s="554" t="s">
        <v>460</v>
      </c>
      <c r="H300" s="554" t="s">
        <v>460</v>
      </c>
      <c r="I300" s="1116"/>
      <c r="J300" s="554" t="s">
        <v>460</v>
      </c>
      <c r="K300" s="554" t="s">
        <v>460</v>
      </c>
      <c r="L300" s="554" t="s">
        <v>460</v>
      </c>
    </row>
    <row r="301" spans="2:12" ht="12.5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1115"/>
      <c r="C319" s="1116"/>
      <c r="D319" s="1116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.5" thickBot="1" x14ac:dyDescent="0.3">
      <c r="B320" s="1115"/>
      <c r="C320" s="1116"/>
      <c r="D320" s="1117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2.5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1119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471</v>
      </c>
      <c r="C327" s="15"/>
      <c r="D327" s="1120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390</v>
      </c>
      <c r="C336" s="15"/>
      <c r="D336" s="1121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471</v>
      </c>
      <c r="C337" s="15"/>
      <c r="D337" s="1122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474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1123"/>
      <c r="C342" s="15"/>
      <c r="D342" s="1116" t="s">
        <v>274</v>
      </c>
      <c r="E342" s="554" t="s">
        <v>447</v>
      </c>
      <c r="F342" s="1124" t="s">
        <v>475</v>
      </c>
      <c r="G342" s="559" t="s">
        <v>476</v>
      </c>
      <c r="H342" s="1126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1" x14ac:dyDescent="0.25">
      <c r="B343" s="1123"/>
      <c r="C343" s="15"/>
      <c r="D343" s="1116"/>
      <c r="E343" s="554"/>
      <c r="F343" s="1125"/>
      <c r="G343" s="554" t="s">
        <v>478</v>
      </c>
      <c r="H343" s="1126"/>
      <c r="I343" s="554"/>
      <c r="J343" s="554" t="s">
        <v>479</v>
      </c>
      <c r="K343" s="554" t="s">
        <v>480</v>
      </c>
      <c r="L343" s="554"/>
    </row>
    <row r="344" spans="2:12" x14ac:dyDescent="0.35">
      <c r="B344" s="1123"/>
      <c r="C344" s="15"/>
      <c r="D344" s="1116"/>
      <c r="E344" s="554"/>
      <c r="F344" s="1125"/>
      <c r="G344" s="683"/>
      <c r="H344" s="1126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1127" t="s">
        <v>276</v>
      </c>
      <c r="G362" s="1127"/>
      <c r="H362" s="554"/>
      <c r="I362" s="554"/>
      <c r="J362" s="554"/>
      <c r="K362" s="554"/>
      <c r="L362" s="554"/>
    </row>
    <row r="363" spans="2:12" ht="21" x14ac:dyDescent="0.25">
      <c r="B363" s="555"/>
      <c r="C363" s="1128" t="s">
        <v>488</v>
      </c>
      <c r="D363" s="1116" t="s">
        <v>274</v>
      </c>
      <c r="E363" s="1116" t="s">
        <v>447</v>
      </c>
      <c r="F363" s="1118" t="s">
        <v>489</v>
      </c>
      <c r="G363" s="1118" t="s">
        <v>490</v>
      </c>
      <c r="H363" s="554" t="s">
        <v>491</v>
      </c>
      <c r="I363" s="1116" t="s">
        <v>277</v>
      </c>
      <c r="J363" s="554" t="s">
        <v>468</v>
      </c>
      <c r="K363" s="554" t="s">
        <v>468</v>
      </c>
      <c r="L363" s="1116" t="s">
        <v>214</v>
      </c>
    </row>
    <row r="364" spans="2:12" ht="21" x14ac:dyDescent="0.25">
      <c r="B364" s="555"/>
      <c r="C364" s="1128"/>
      <c r="D364" s="1116"/>
      <c r="E364" s="1116"/>
      <c r="F364" s="1116"/>
      <c r="G364" s="1129"/>
      <c r="H364" s="554" t="s">
        <v>492</v>
      </c>
      <c r="I364" s="1116"/>
      <c r="J364" s="554" t="s">
        <v>479</v>
      </c>
      <c r="K364" s="554" t="s">
        <v>480</v>
      </c>
      <c r="L364" s="1116"/>
    </row>
    <row r="365" spans="2:12" x14ac:dyDescent="0.35">
      <c r="B365" s="555"/>
      <c r="C365" s="1128"/>
      <c r="D365" s="1116"/>
      <c r="E365" s="1116"/>
      <c r="F365" s="1116"/>
      <c r="G365" s="1129"/>
      <c r="H365" s="554" t="s">
        <v>493</v>
      </c>
      <c r="I365" s="1116"/>
      <c r="J365" s="683"/>
      <c r="K365" s="683"/>
      <c r="L365" s="1116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500</v>
      </c>
      <c r="C381" s="15"/>
    </row>
    <row r="382" spans="2:12" ht="13" thickBot="1" x14ac:dyDescent="0.3">
      <c r="B382" s="555"/>
      <c r="C382" s="555"/>
      <c r="D382" s="555"/>
      <c r="E382" s="554"/>
      <c r="F382" s="1127" t="s">
        <v>276</v>
      </c>
      <c r="G382" s="1127"/>
      <c r="H382" s="554"/>
      <c r="I382" s="554"/>
      <c r="J382" s="554"/>
      <c r="K382" s="554"/>
      <c r="L382" s="554"/>
    </row>
    <row r="383" spans="2:12" ht="21" x14ac:dyDescent="0.25">
      <c r="B383" s="555"/>
      <c r="C383" s="1128" t="s">
        <v>488</v>
      </c>
      <c r="D383" s="1116" t="s">
        <v>274</v>
      </c>
      <c r="E383" s="1116" t="s">
        <v>447</v>
      </c>
      <c r="F383" s="1118" t="s">
        <v>489</v>
      </c>
      <c r="G383" s="1118" t="s">
        <v>490</v>
      </c>
      <c r="H383" s="554" t="s">
        <v>491</v>
      </c>
      <c r="I383" s="1116" t="s">
        <v>277</v>
      </c>
      <c r="J383" s="554" t="s">
        <v>468</v>
      </c>
      <c r="K383" s="554" t="s">
        <v>468</v>
      </c>
      <c r="L383" s="1116" t="s">
        <v>214</v>
      </c>
    </row>
    <row r="384" spans="2:12" ht="21" x14ac:dyDescent="0.25">
      <c r="B384" s="555"/>
      <c r="C384" s="1128"/>
      <c r="D384" s="1116"/>
      <c r="E384" s="1116"/>
      <c r="F384" s="1116"/>
      <c r="G384" s="1129"/>
      <c r="H384" s="554" t="s">
        <v>492</v>
      </c>
      <c r="I384" s="1116"/>
      <c r="J384" s="554" t="s">
        <v>479</v>
      </c>
      <c r="K384" s="554" t="s">
        <v>480</v>
      </c>
      <c r="L384" s="1116"/>
    </row>
    <row r="385" spans="2:12" x14ac:dyDescent="0.35">
      <c r="B385" s="555"/>
      <c r="C385" s="1128"/>
      <c r="D385" s="1116"/>
      <c r="E385" s="1116"/>
      <c r="F385" s="1116"/>
      <c r="G385" s="1129"/>
      <c r="H385" s="554" t="s">
        <v>493</v>
      </c>
      <c r="I385" s="1116"/>
      <c r="J385" s="683"/>
      <c r="K385" s="683"/>
      <c r="L385" s="1116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1127" t="s">
        <v>276</v>
      </c>
      <c r="G402" s="1127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1109" t="s">
        <v>276</v>
      </c>
      <c r="G420" s="1109"/>
      <c r="H420" s="1109"/>
      <c r="I420" s="384"/>
      <c r="J420" s="384"/>
      <c r="K420" s="385" t="s">
        <v>514</v>
      </c>
      <c r="L420" s="385"/>
      <c r="M420" s="384"/>
    </row>
    <row r="421" spans="2:13" ht="36" x14ac:dyDescent="0.25">
      <c r="B421" s="1130"/>
      <c r="C421" s="15"/>
      <c r="D421" s="1132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1131"/>
      <c r="C422" s="15"/>
      <c r="D422" s="1108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1131"/>
      <c r="C423" s="15"/>
      <c r="D423" s="1108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1131"/>
      <c r="C424" s="15"/>
      <c r="D424" s="1108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1109" t="s">
        <v>276</v>
      </c>
      <c r="G441" s="1109"/>
      <c r="H441" s="1109"/>
      <c r="I441" s="384"/>
      <c r="J441" s="384"/>
      <c r="K441" s="385" t="s">
        <v>514</v>
      </c>
      <c r="L441" s="385"/>
      <c r="M441" s="384"/>
    </row>
    <row r="442" spans="2:13" ht="36" x14ac:dyDescent="0.25">
      <c r="B442" s="1130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1131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1133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1134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1135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1134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1136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1137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1138" t="s">
        <v>276</v>
      </c>
      <c r="F465" s="1138"/>
      <c r="G465" s="1138"/>
      <c r="H465" s="1138"/>
      <c r="I465" s="384"/>
      <c r="J465" s="324"/>
      <c r="K465" s="1138" t="s">
        <v>514</v>
      </c>
      <c r="L465" s="1138"/>
      <c r="M465" s="324"/>
    </row>
    <row r="466" spans="2:13" ht="36" customHeight="1" x14ac:dyDescent="0.25">
      <c r="B466" s="1130"/>
      <c r="C466" s="15"/>
      <c r="D466" s="1132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1131"/>
      <c r="C467" s="15"/>
      <c r="D467" s="1108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1133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1134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1135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1134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1136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1137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1107"/>
      <c r="D489" s="1108" t="s">
        <v>274</v>
      </c>
      <c r="E489" s="1103" t="s">
        <v>564</v>
      </c>
      <c r="F489" s="1109" t="s">
        <v>276</v>
      </c>
      <c r="G489" s="1109"/>
      <c r="H489" s="1109"/>
      <c r="I489" s="405" t="s">
        <v>557</v>
      </c>
      <c r="J489" s="1103" t="s">
        <v>567</v>
      </c>
      <c r="K489" s="405" t="s">
        <v>273</v>
      </c>
      <c r="L489" s="406"/>
    </row>
    <row r="490" spans="2:13" ht="33.65" customHeight="1" x14ac:dyDescent="0.35">
      <c r="B490" s="1107"/>
      <c r="D490" s="1108"/>
      <c r="E490" s="1103"/>
      <c r="F490" s="387" t="s">
        <v>555</v>
      </c>
      <c r="G490" s="387" t="s">
        <v>565</v>
      </c>
      <c r="H490" s="387" t="s">
        <v>566</v>
      </c>
      <c r="I490" s="405"/>
      <c r="J490" s="1103"/>
      <c r="K490" s="405"/>
      <c r="L490" s="406"/>
    </row>
    <row r="491" spans="2:13" x14ac:dyDescent="0.35">
      <c r="B491" s="1107"/>
      <c r="D491" s="1108"/>
      <c r="E491" s="1103"/>
      <c r="F491" s="404"/>
      <c r="G491" s="405"/>
      <c r="H491" s="404"/>
      <c r="I491" s="480"/>
      <c r="J491" s="1103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1105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1106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1105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1106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1105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1106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1105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1106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1104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1102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1104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1102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1104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1102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1107"/>
      <c r="D521" s="1108" t="s">
        <v>274</v>
      </c>
      <c r="E521" s="452" t="s">
        <v>564</v>
      </c>
      <c r="F521" s="1109" t="s">
        <v>276</v>
      </c>
      <c r="G521" s="1109"/>
      <c r="H521" s="1109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1107"/>
      <c r="D522" s="1108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1107"/>
      <c r="D523" s="1108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1105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1106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1105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1106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1104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1102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1095"/>
      <c r="C542" s="507"/>
      <c r="D542" s="1096" t="s">
        <v>274</v>
      </c>
      <c r="E542" s="1096" t="s">
        <v>564</v>
      </c>
      <c r="F542" s="1097" t="s">
        <v>276</v>
      </c>
      <c r="G542" s="1097"/>
      <c r="H542" s="1097"/>
      <c r="I542" s="511" t="s">
        <v>557</v>
      </c>
      <c r="J542" s="1096" t="s">
        <v>567</v>
      </c>
      <c r="K542" s="511" t="s">
        <v>273</v>
      </c>
    </row>
    <row r="543" spans="2:11" ht="24" x14ac:dyDescent="0.25">
      <c r="B543" s="1095"/>
      <c r="C543" s="507"/>
      <c r="D543" s="1096"/>
      <c r="E543" s="1096"/>
      <c r="F543" s="1099" t="s">
        <v>555</v>
      </c>
      <c r="G543" s="513" t="s">
        <v>565</v>
      </c>
      <c r="H543" s="1099" t="s">
        <v>566</v>
      </c>
      <c r="I543" s="511"/>
      <c r="J543" s="1096"/>
      <c r="K543" s="511" t="s">
        <v>581</v>
      </c>
    </row>
    <row r="544" spans="2:11" x14ac:dyDescent="0.25">
      <c r="B544" s="1095"/>
      <c r="C544" s="1140"/>
      <c r="D544" s="1096"/>
      <c r="E544" s="1096"/>
      <c r="F544" s="1100"/>
      <c r="G544" s="511"/>
      <c r="H544" s="1100"/>
      <c r="I544" s="512"/>
      <c r="J544" s="1096"/>
      <c r="K544" s="512"/>
    </row>
    <row r="545" spans="2:11" ht="13" thickBot="1" x14ac:dyDescent="0.3">
      <c r="B545" s="407" t="s">
        <v>143</v>
      </c>
      <c r="C545" s="1140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1140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1140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1140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1140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1095"/>
      <c r="D566" s="1096" t="s">
        <v>274</v>
      </c>
      <c r="E566" s="527" t="s">
        <v>564</v>
      </c>
      <c r="F566" s="1097" t="s">
        <v>276</v>
      </c>
      <c r="G566" s="1097"/>
      <c r="H566" s="1097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1095"/>
      <c r="D567" s="1096"/>
      <c r="E567" s="527"/>
      <c r="F567" s="1098"/>
      <c r="G567" s="1098"/>
      <c r="H567" s="1098"/>
      <c r="I567" s="527"/>
      <c r="J567" s="527"/>
      <c r="K567" s="527"/>
      <c r="L567" s="406"/>
    </row>
    <row r="568" spans="2:12" ht="24" customHeight="1" x14ac:dyDescent="0.35">
      <c r="B568" s="1095"/>
      <c r="D568" s="1096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1095"/>
      <c r="D569" s="1096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1105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1106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1139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1106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1101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1102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1095"/>
      <c r="D592" s="1096" t="s">
        <v>274</v>
      </c>
      <c r="E592" s="704" t="s">
        <v>564</v>
      </c>
      <c r="F592" s="1097" t="s">
        <v>276</v>
      </c>
      <c r="G592" s="1097"/>
      <c r="H592" s="1097"/>
      <c r="I592" s="704" t="s">
        <v>557</v>
      </c>
      <c r="J592" s="704" t="s">
        <v>567</v>
      </c>
      <c r="K592" s="704" t="s">
        <v>273</v>
      </c>
    </row>
    <row r="593" spans="2:11" ht="15" thickBot="1" x14ac:dyDescent="0.4">
      <c r="B593" s="1095"/>
      <c r="D593" s="1096"/>
      <c r="E593" s="704"/>
      <c r="F593" s="1098"/>
      <c r="G593" s="1098"/>
      <c r="H593" s="1098"/>
      <c r="I593" s="704"/>
      <c r="J593" s="704"/>
      <c r="K593" s="704"/>
    </row>
    <row r="594" spans="2:11" ht="36" x14ac:dyDescent="0.35">
      <c r="B594" s="1095"/>
      <c r="D594" s="1096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4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4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386</v>
      </c>
      <c r="D609" s="1101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1102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1095"/>
      <c r="D616" s="1096" t="s">
        <v>274</v>
      </c>
      <c r="E616" s="725" t="s">
        <v>564</v>
      </c>
      <c r="F616" s="1097" t="s">
        <v>276</v>
      </c>
      <c r="G616" s="1097"/>
      <c r="H616" s="1097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4">
      <c r="B617" s="1095"/>
      <c r="D617" s="1096"/>
      <c r="E617" s="725"/>
      <c r="F617" s="1098"/>
      <c r="G617" s="1098"/>
      <c r="H617" s="1098"/>
      <c r="I617" s="725"/>
      <c r="J617" s="725"/>
      <c r="K617" s="725"/>
    </row>
    <row r="618" spans="2:11" ht="45.75" customHeight="1" x14ac:dyDescent="0.35">
      <c r="B618" s="1095"/>
      <c r="D618" s="1096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4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386</v>
      </c>
      <c r="D630" s="1101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1102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1095"/>
      <c r="D638" s="1096" t="s">
        <v>274</v>
      </c>
      <c r="E638" s="729" t="s">
        <v>564</v>
      </c>
      <c r="F638" s="1097" t="s">
        <v>276</v>
      </c>
      <c r="G638" s="1097"/>
      <c r="H638" s="1097"/>
      <c r="I638" s="729" t="s">
        <v>557</v>
      </c>
      <c r="J638" s="729" t="s">
        <v>567</v>
      </c>
      <c r="K638" s="729" t="s">
        <v>273</v>
      </c>
    </row>
    <row r="639" spans="2:11" ht="15" thickBot="1" x14ac:dyDescent="0.4">
      <c r="B639" s="1095"/>
      <c r="D639" s="1096"/>
      <c r="E639" s="729"/>
      <c r="F639" s="1098"/>
      <c r="G639" s="1098"/>
      <c r="H639" s="1098"/>
      <c r="I639" s="729"/>
      <c r="J639" s="729"/>
      <c r="K639" s="729"/>
    </row>
    <row r="640" spans="2:11" ht="36" x14ac:dyDescent="0.35">
      <c r="B640" s="1095"/>
      <c r="D640" s="1096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3">
        <v>3423.3</v>
      </c>
      <c r="N641" s="761"/>
      <c r="O641" s="761"/>
      <c r="P641" s="761"/>
      <c r="Q641" s="761"/>
      <c r="R641" s="761"/>
      <c r="S641" s="761"/>
      <c r="T641" s="761"/>
      <c r="U641" s="761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1"/>
      <c r="O642" s="761"/>
      <c r="P642" s="761"/>
      <c r="Q642" s="761"/>
      <c r="R642" s="761"/>
      <c r="S642" s="761"/>
      <c r="T642" s="761"/>
      <c r="U642" s="761"/>
    </row>
    <row r="643" spans="2:21" ht="15" thickBot="1" x14ac:dyDescent="0.4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1"/>
      <c r="O643" s="761"/>
      <c r="P643" s="761"/>
      <c r="Q643" s="761"/>
      <c r="R643" s="761"/>
      <c r="S643" s="761"/>
      <c r="T643" s="761"/>
      <c r="U643" s="761"/>
    </row>
    <row r="644" spans="2:21" ht="15" thickBot="1" x14ac:dyDescent="0.4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1"/>
      <c r="O644" s="761"/>
      <c r="P644" s="761"/>
      <c r="Q644" s="761"/>
      <c r="R644" s="761"/>
      <c r="S644" s="761"/>
      <c r="T644" s="761"/>
      <c r="U644" s="761"/>
    </row>
    <row r="645" spans="2:21" ht="15" thickBot="1" x14ac:dyDescent="0.4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1"/>
      <c r="O645" s="761"/>
      <c r="P645" s="761"/>
      <c r="Q645" s="761"/>
      <c r="R645" s="761"/>
      <c r="S645" s="761"/>
      <c r="T645" s="761"/>
      <c r="U645" s="761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1"/>
      <c r="O646" s="761"/>
      <c r="P646" s="761"/>
      <c r="Q646" s="761"/>
      <c r="R646" s="761"/>
      <c r="S646" s="761"/>
      <c r="T646" s="761"/>
      <c r="U646" s="761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1"/>
      <c r="O647" s="761"/>
      <c r="P647" s="761"/>
      <c r="Q647" s="761"/>
      <c r="R647" s="761"/>
      <c r="S647" s="761"/>
      <c r="T647" s="761"/>
      <c r="U647" s="761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1"/>
      <c r="O648" s="761"/>
      <c r="P648" s="761"/>
      <c r="Q648" s="761"/>
      <c r="R648" s="761"/>
      <c r="S648" s="761"/>
      <c r="T648" s="761"/>
      <c r="U648" s="761"/>
    </row>
    <row r="649" spans="2:21" ht="15" thickBot="1" x14ac:dyDescent="0.4">
      <c r="B649" s="416" t="s">
        <v>659</v>
      </c>
      <c r="D649" s="754" t="s">
        <v>145</v>
      </c>
      <c r="E649" s="754">
        <v>628.20000000000005</v>
      </c>
      <c r="F649" s="754">
        <v>-12.9</v>
      </c>
      <c r="G649" s="754">
        <v>-32.799999999999997</v>
      </c>
      <c r="H649" s="754">
        <v>1.5</v>
      </c>
      <c r="I649" s="754">
        <v>75.8</v>
      </c>
      <c r="J649" s="754">
        <v>587.20000000000005</v>
      </c>
      <c r="K649" s="515" t="s">
        <v>146</v>
      </c>
      <c r="N649" s="761"/>
      <c r="O649" s="761"/>
      <c r="P649" s="761"/>
      <c r="Q649" s="761"/>
      <c r="R649" s="761"/>
      <c r="S649" s="761"/>
      <c r="T649" s="761"/>
      <c r="U649" s="761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1"/>
      <c r="O650" s="761"/>
      <c r="P650" s="761"/>
      <c r="Q650" s="761"/>
      <c r="R650" s="761"/>
      <c r="S650" s="761"/>
      <c r="T650" s="761"/>
      <c r="U650" s="761"/>
    </row>
    <row r="651" spans="2:21" ht="15" thickBot="1" x14ac:dyDescent="0.4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1"/>
      <c r="O651" s="761"/>
      <c r="P651" s="761"/>
      <c r="Q651" s="761"/>
      <c r="R651" s="761"/>
      <c r="S651" s="761"/>
      <c r="T651" s="761"/>
      <c r="U651" s="761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1"/>
      <c r="O652" s="761"/>
      <c r="P652" s="761"/>
      <c r="Q652" s="761"/>
      <c r="R652" s="761"/>
      <c r="S652" s="761"/>
      <c r="T652" s="761"/>
      <c r="U652" s="761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1"/>
      <c r="O653" s="761"/>
      <c r="P653" s="761"/>
      <c r="Q653" s="761"/>
      <c r="R653" s="761"/>
      <c r="S653" s="761"/>
      <c r="T653" s="761"/>
      <c r="U653" s="761"/>
    </row>
    <row r="654" spans="2:21" ht="15" thickBot="1" x14ac:dyDescent="0.4">
      <c r="B654" s="763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1"/>
      <c r="O654" s="761"/>
      <c r="P654" s="761"/>
      <c r="Q654" s="761"/>
      <c r="R654" s="761"/>
      <c r="S654" s="761"/>
      <c r="T654" s="761"/>
      <c r="U654" s="761"/>
    </row>
    <row r="655" spans="2:21" ht="15" thickBot="1" x14ac:dyDescent="0.4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1"/>
      <c r="O655" s="761"/>
      <c r="P655" s="761"/>
      <c r="Q655" s="761"/>
      <c r="R655" s="761"/>
      <c r="S655" s="761"/>
      <c r="T655" s="761"/>
      <c r="U655" s="761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1095"/>
      <c r="D659" s="1096" t="s">
        <v>274</v>
      </c>
      <c r="E659" s="756" t="s">
        <v>564</v>
      </c>
      <c r="F659" s="1097" t="s">
        <v>276</v>
      </c>
      <c r="G659" s="1097"/>
      <c r="H659" s="1097"/>
      <c r="I659" s="756" t="s">
        <v>557</v>
      </c>
      <c r="J659" s="756" t="s">
        <v>567</v>
      </c>
      <c r="K659" s="756" t="s">
        <v>273</v>
      </c>
    </row>
    <row r="660" spans="2:11" ht="15" thickBot="1" x14ac:dyDescent="0.4">
      <c r="B660" s="1095"/>
      <c r="D660" s="1096"/>
      <c r="E660" s="756"/>
      <c r="F660" s="1098"/>
      <c r="G660" s="1098"/>
      <c r="H660" s="1098"/>
      <c r="I660" s="756"/>
      <c r="J660" s="756"/>
      <c r="K660" s="756"/>
    </row>
    <row r="661" spans="2:11" ht="36.5" thickBot="1" x14ac:dyDescent="0.4">
      <c r="B661" s="1095"/>
      <c r="D661" s="1096"/>
      <c r="E661" s="756"/>
      <c r="F661" s="758" t="s">
        <v>555</v>
      </c>
      <c r="G661" s="758" t="s">
        <v>565</v>
      </c>
      <c r="H661" s="758" t="s">
        <v>566</v>
      </c>
      <c r="I661" s="512"/>
      <c r="J661" s="756"/>
      <c r="K661" s="756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65">
        <v>402.8</v>
      </c>
      <c r="K662" s="766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57" t="s">
        <v>1</v>
      </c>
      <c r="E664" s="757" t="s">
        <v>1</v>
      </c>
      <c r="F664" s="757">
        <v>-0.7</v>
      </c>
      <c r="G664" s="757">
        <v>-42.2</v>
      </c>
      <c r="H664" s="757">
        <v>-35.299999999999997</v>
      </c>
      <c r="I664" s="757">
        <v>-6.4</v>
      </c>
      <c r="J664" s="757" t="s">
        <v>1</v>
      </c>
      <c r="K664" s="518">
        <v>-84.6</v>
      </c>
    </row>
    <row r="665" spans="2:11" ht="15" thickBot="1" x14ac:dyDescent="0.4">
      <c r="B665" s="414" t="s">
        <v>387</v>
      </c>
      <c r="D665" s="757" t="s">
        <v>1</v>
      </c>
      <c r="E665" s="757" t="s">
        <v>1</v>
      </c>
      <c r="F665" s="757">
        <v>-0.7</v>
      </c>
      <c r="G665" s="757">
        <v>-42.2</v>
      </c>
      <c r="H665" s="757">
        <v>-35.299999999999997</v>
      </c>
      <c r="I665" s="757">
        <v>-6.4</v>
      </c>
      <c r="J665" s="757">
        <v>-176.3</v>
      </c>
      <c r="K665" s="519">
        <v>-260.89999999999998</v>
      </c>
    </row>
    <row r="666" spans="2:11" ht="15" thickBot="1" x14ac:dyDescent="0.4">
      <c r="B666" s="763" t="s">
        <v>551</v>
      </c>
      <c r="D666" s="757"/>
      <c r="E666" s="757">
        <v>1</v>
      </c>
      <c r="F666" s="757" t="s">
        <v>1</v>
      </c>
      <c r="G666" s="757" t="s">
        <v>1</v>
      </c>
      <c r="H666" s="757" t="s">
        <v>1</v>
      </c>
      <c r="I666" s="757" t="s">
        <v>1</v>
      </c>
      <c r="J666" s="757">
        <v>-1</v>
      </c>
      <c r="K666" s="515" t="s">
        <v>1</v>
      </c>
    </row>
    <row r="667" spans="2:11" ht="15" thickBot="1" x14ac:dyDescent="0.4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4" t="s">
        <v>659</v>
      </c>
      <c r="D671" s="754" t="s">
        <v>145</v>
      </c>
      <c r="E671" s="754">
        <v>628.20000000000005</v>
      </c>
      <c r="F671" s="754">
        <v>-12.9</v>
      </c>
      <c r="G671" s="754">
        <v>-32.799999999999997</v>
      </c>
      <c r="H671" s="754">
        <v>1.5</v>
      </c>
      <c r="I671" s="754">
        <v>75.8</v>
      </c>
      <c r="J671" s="754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55" t="s">
        <v>1</v>
      </c>
      <c r="E673" s="755" t="s">
        <v>1</v>
      </c>
      <c r="F673" s="755">
        <v>0.7</v>
      </c>
      <c r="G673" s="755">
        <v>-11.6</v>
      </c>
      <c r="H673" s="755">
        <v>-9.5</v>
      </c>
      <c r="I673" s="755">
        <v>7.4</v>
      </c>
      <c r="J673" s="755" t="s">
        <v>1</v>
      </c>
      <c r="K673" s="516">
        <v>-13</v>
      </c>
    </row>
    <row r="674" spans="2:11" ht="15" thickBot="1" x14ac:dyDescent="0.4">
      <c r="B674" s="414"/>
      <c r="D674" s="755" t="s">
        <v>1</v>
      </c>
      <c r="E674" s="755" t="s">
        <v>1</v>
      </c>
      <c r="F674" s="755">
        <v>0.7</v>
      </c>
      <c r="G674" s="755">
        <v>-11.6</v>
      </c>
      <c r="H674" s="755">
        <v>-9.5</v>
      </c>
      <c r="I674" s="755">
        <v>7.4</v>
      </c>
      <c r="J674" s="755">
        <v>98.7</v>
      </c>
      <c r="K674" s="519">
        <v>85.7</v>
      </c>
    </row>
    <row r="675" spans="2:11" ht="15" thickBot="1" x14ac:dyDescent="0.4">
      <c r="B675" s="510" t="s">
        <v>570</v>
      </c>
      <c r="D675" s="755" t="s">
        <v>1</v>
      </c>
      <c r="E675" s="755" t="s">
        <v>1</v>
      </c>
      <c r="F675" s="755" t="s">
        <v>1</v>
      </c>
      <c r="G675" s="755" t="s">
        <v>1</v>
      </c>
      <c r="H675" s="755" t="s">
        <v>1</v>
      </c>
      <c r="I675" s="755" t="s">
        <v>1</v>
      </c>
      <c r="J675" s="755">
        <v>-67.2</v>
      </c>
      <c r="K675" s="515">
        <v>-67.2</v>
      </c>
    </row>
    <row r="676" spans="2:11" ht="15" thickBot="1" x14ac:dyDescent="0.4">
      <c r="B676" s="763" t="s">
        <v>551</v>
      </c>
      <c r="D676" s="755" t="s">
        <v>1</v>
      </c>
      <c r="E676" s="755">
        <v>153.19999999999999</v>
      </c>
      <c r="F676" s="755" t="s">
        <v>1</v>
      </c>
      <c r="G676" s="755" t="s">
        <v>1</v>
      </c>
      <c r="H676" s="755" t="s">
        <v>1</v>
      </c>
      <c r="I676" s="755" t="s">
        <v>1</v>
      </c>
      <c r="J676" s="755">
        <v>-153.19999999999999</v>
      </c>
      <c r="K676" s="515" t="s">
        <v>1</v>
      </c>
    </row>
    <row r="677" spans="2:11" ht="15" thickBot="1" x14ac:dyDescent="0.4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5">
      <c r="B680" s="1095"/>
      <c r="D680" s="1096" t="s">
        <v>274</v>
      </c>
      <c r="E680" s="1096" t="s">
        <v>275</v>
      </c>
      <c r="F680" s="1097" t="s">
        <v>276</v>
      </c>
      <c r="G680" s="1097"/>
      <c r="H680" s="1097"/>
      <c r="I680" s="1096" t="s">
        <v>557</v>
      </c>
      <c r="J680" s="1096" t="s">
        <v>567</v>
      </c>
      <c r="K680" s="1096" t="s">
        <v>273</v>
      </c>
    </row>
    <row r="681" spans="2:11" ht="15" thickBot="1" x14ac:dyDescent="0.4">
      <c r="B681" s="1095"/>
      <c r="D681" s="1096"/>
      <c r="E681" s="1096"/>
      <c r="F681" s="1098"/>
      <c r="G681" s="1098"/>
      <c r="H681" s="1098"/>
      <c r="I681" s="1096"/>
      <c r="J681" s="1096"/>
      <c r="K681" s="1096"/>
    </row>
    <row r="682" spans="2:11" ht="36" x14ac:dyDescent="0.35">
      <c r="B682" s="1095"/>
      <c r="D682" s="1096"/>
      <c r="E682" s="1096"/>
      <c r="F682" s="771" t="s">
        <v>555</v>
      </c>
      <c r="G682" s="771" t="s">
        <v>565</v>
      </c>
      <c r="H682" s="771" t="s">
        <v>566</v>
      </c>
      <c r="I682" s="1096"/>
      <c r="J682" s="1096"/>
      <c r="K682" s="1096"/>
    </row>
    <row r="683" spans="2:11" ht="15" thickBot="1" x14ac:dyDescent="0.4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3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4">
        <v>-224.3</v>
      </c>
    </row>
    <row r="685" spans="2:11" x14ac:dyDescent="0.35">
      <c r="B685" s="410" t="s">
        <v>386</v>
      </c>
      <c r="D685" s="785" t="s">
        <v>1</v>
      </c>
      <c r="E685" s="785" t="s">
        <v>1</v>
      </c>
      <c r="F685" s="785">
        <v>-0.7</v>
      </c>
      <c r="G685" s="785">
        <v>-40.700000000000003</v>
      </c>
      <c r="H685" s="785">
        <v>-41.1</v>
      </c>
      <c r="I685" s="785">
        <v>27.3</v>
      </c>
      <c r="J685" s="786" t="s">
        <v>1</v>
      </c>
      <c r="K685" s="787">
        <v>-55.2</v>
      </c>
    </row>
    <row r="686" spans="2:11" ht="15" thickBot="1" x14ac:dyDescent="0.4">
      <c r="B686" s="414" t="s">
        <v>387</v>
      </c>
      <c r="D686" s="770" t="s">
        <v>1</v>
      </c>
      <c r="E686" s="770" t="s">
        <v>1</v>
      </c>
      <c r="F686" s="770">
        <v>-0.7</v>
      </c>
      <c r="G686" s="770">
        <v>-40.700000000000003</v>
      </c>
      <c r="H686" s="770">
        <v>-41.1</v>
      </c>
      <c r="I686" s="770">
        <v>27.3</v>
      </c>
      <c r="J686" s="770">
        <v>-224.3</v>
      </c>
      <c r="K686" s="784">
        <v>-279.5</v>
      </c>
    </row>
    <row r="687" spans="2:11" x14ac:dyDescent="0.35">
      <c r="B687" s="418" t="s">
        <v>551</v>
      </c>
      <c r="D687" s="769" t="s">
        <v>1</v>
      </c>
      <c r="E687" s="769">
        <v>1</v>
      </c>
      <c r="F687" s="769" t="s">
        <v>1</v>
      </c>
      <c r="G687" s="769" t="s">
        <v>1</v>
      </c>
      <c r="H687" s="769" t="s">
        <v>1</v>
      </c>
      <c r="I687" s="769" t="s">
        <v>1</v>
      </c>
      <c r="J687" s="428">
        <v>-1</v>
      </c>
      <c r="K687" s="787" t="s">
        <v>1</v>
      </c>
    </row>
    <row r="688" spans="2:11" ht="15" thickBot="1" x14ac:dyDescent="0.4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4" t="s">
        <v>702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88"/>
    </row>
    <row r="690" spans="1:11" ht="15" thickBot="1" x14ac:dyDescent="0.4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3">
        <v>3483.5</v>
      </c>
    </row>
    <row r="691" spans="1:11" ht="15" thickBot="1" x14ac:dyDescent="0.4">
      <c r="B691" s="508" t="s">
        <v>569</v>
      </c>
      <c r="D691" s="789" t="s">
        <v>714</v>
      </c>
      <c r="E691" s="789" t="s">
        <v>714</v>
      </c>
      <c r="F691" s="789" t="s">
        <v>715</v>
      </c>
      <c r="G691" s="789" t="s">
        <v>716</v>
      </c>
      <c r="H691" s="789" t="s">
        <v>717</v>
      </c>
      <c r="I691" s="789" t="s">
        <v>718</v>
      </c>
      <c r="J691" s="789">
        <v>2.8</v>
      </c>
      <c r="K691" s="784">
        <v>2.8</v>
      </c>
    </row>
    <row r="692" spans="1:11" ht="15" thickBot="1" x14ac:dyDescent="0.4">
      <c r="B692" s="790" t="s">
        <v>721</v>
      </c>
      <c r="D692" s="791">
        <v>2239.3000000000002</v>
      </c>
      <c r="E692" s="500">
        <v>628.20000000000005</v>
      </c>
      <c r="F692" s="792">
        <v>-12.9</v>
      </c>
      <c r="G692" s="500">
        <v>-32.799999999999997</v>
      </c>
      <c r="H692" s="500">
        <v>1.5</v>
      </c>
      <c r="I692" s="500">
        <v>75.8</v>
      </c>
      <c r="J692" s="792">
        <v>587.20000000000005</v>
      </c>
      <c r="K692" s="783">
        <v>3486.3</v>
      </c>
    </row>
    <row r="693" spans="1:11" ht="15" thickBot="1" x14ac:dyDescent="0.4">
      <c r="B693" s="508" t="s">
        <v>385</v>
      </c>
      <c r="D693" s="789" t="s">
        <v>714</v>
      </c>
      <c r="E693" s="789" t="s">
        <v>714</v>
      </c>
      <c r="F693" s="789" t="s">
        <v>715</v>
      </c>
      <c r="G693" s="789" t="s">
        <v>716</v>
      </c>
      <c r="H693" s="789" t="s">
        <v>717</v>
      </c>
      <c r="I693" s="789" t="s">
        <v>718</v>
      </c>
      <c r="J693" s="789">
        <v>36</v>
      </c>
      <c r="K693" s="784">
        <v>36</v>
      </c>
    </row>
    <row r="694" spans="1:11" x14ac:dyDescent="0.35">
      <c r="B694" s="410" t="s">
        <v>386</v>
      </c>
      <c r="D694" s="793" t="s">
        <v>714</v>
      </c>
      <c r="E694" s="793" t="s">
        <v>714</v>
      </c>
      <c r="F694" s="793">
        <v>0.7</v>
      </c>
      <c r="G694" s="793">
        <v>-42.2</v>
      </c>
      <c r="H694" s="793">
        <v>8</v>
      </c>
      <c r="I694" s="793">
        <v>1.7</v>
      </c>
      <c r="J694" s="794" t="s">
        <v>714</v>
      </c>
      <c r="K694" s="787">
        <v>-31.8</v>
      </c>
    </row>
    <row r="695" spans="1:11" ht="15" thickBot="1" x14ac:dyDescent="0.4">
      <c r="B695" s="414" t="s">
        <v>387</v>
      </c>
      <c r="D695" s="768" t="s">
        <v>714</v>
      </c>
      <c r="E695" s="768" t="s">
        <v>714</v>
      </c>
      <c r="F695" s="768">
        <v>0.7</v>
      </c>
      <c r="G695" s="768">
        <v>-42.2</v>
      </c>
      <c r="H695" s="768">
        <v>8</v>
      </c>
      <c r="I695" s="768">
        <v>1.7</v>
      </c>
      <c r="J695" s="768">
        <v>36</v>
      </c>
      <c r="K695" s="784">
        <v>4.2</v>
      </c>
    </row>
    <row r="696" spans="1:11" ht="15" thickBot="1" x14ac:dyDescent="0.4">
      <c r="B696" s="510" t="s">
        <v>570</v>
      </c>
      <c r="D696" s="789" t="s">
        <v>714</v>
      </c>
      <c r="E696" s="789" t="s">
        <v>714</v>
      </c>
      <c r="F696" s="789" t="s">
        <v>715</v>
      </c>
      <c r="G696" s="789" t="s">
        <v>716</v>
      </c>
      <c r="H696" s="789" t="s">
        <v>717</v>
      </c>
      <c r="I696" s="789" t="s">
        <v>718</v>
      </c>
      <c r="J696" s="789">
        <v>-67.2</v>
      </c>
      <c r="K696" s="784">
        <v>-67.2</v>
      </c>
    </row>
    <row r="697" spans="1:11" ht="15" thickBot="1" x14ac:dyDescent="0.4">
      <c r="B697" s="763" t="s">
        <v>551</v>
      </c>
      <c r="D697" s="793" t="s">
        <v>714</v>
      </c>
      <c r="E697" s="793">
        <v>153.19999999999999</v>
      </c>
      <c r="F697" s="793" t="s">
        <v>715</v>
      </c>
      <c r="G697" s="793" t="s">
        <v>716</v>
      </c>
      <c r="H697" s="793" t="s">
        <v>717</v>
      </c>
      <c r="I697" s="793" t="s">
        <v>718</v>
      </c>
      <c r="J697" s="794">
        <v>-153.19999999999999</v>
      </c>
      <c r="K697" s="787" t="s">
        <v>719</v>
      </c>
    </row>
    <row r="698" spans="1:11" ht="15" thickBot="1" x14ac:dyDescent="0.4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3">
        <v>3423.3</v>
      </c>
    </row>
    <row r="701" spans="1:11" ht="43.5" x14ac:dyDescent="0.35">
      <c r="A701" s="74"/>
      <c r="B701" s="388" t="s">
        <v>734</v>
      </c>
    </row>
    <row r="702" spans="1:11" x14ac:dyDescent="0.35">
      <c r="A702" s="74"/>
    </row>
    <row r="703" spans="1:11" ht="14.5" customHeight="1" x14ac:dyDescent="0.35">
      <c r="A703" s="74"/>
      <c r="B703" s="1095"/>
      <c r="D703" s="1096" t="s">
        <v>274</v>
      </c>
      <c r="E703" s="1096" t="s">
        <v>275</v>
      </c>
      <c r="F703" s="1097" t="s">
        <v>276</v>
      </c>
      <c r="G703" s="1097"/>
      <c r="H703" s="1097"/>
      <c r="I703" s="1097" t="s">
        <v>557</v>
      </c>
      <c r="J703" s="1096" t="s">
        <v>567</v>
      </c>
      <c r="K703" s="1097" t="s">
        <v>273</v>
      </c>
    </row>
    <row r="704" spans="1:11" ht="15" thickBot="1" x14ac:dyDescent="0.4">
      <c r="A704" s="74"/>
      <c r="B704" s="1095"/>
      <c r="D704" s="1096"/>
      <c r="E704" s="1096"/>
      <c r="F704" s="1098"/>
      <c r="G704" s="1098"/>
      <c r="H704" s="1098"/>
      <c r="I704" s="1097"/>
      <c r="J704" s="1096"/>
      <c r="K704" s="1097"/>
    </row>
    <row r="705" spans="1:12" ht="24" x14ac:dyDescent="0.35">
      <c r="A705" s="74"/>
      <c r="B705" s="1095"/>
      <c r="D705" s="1096"/>
      <c r="E705" s="1096"/>
      <c r="F705" s="1099" t="s">
        <v>555</v>
      </c>
      <c r="G705" s="801" t="s">
        <v>565</v>
      </c>
      <c r="H705" s="1099" t="s">
        <v>566</v>
      </c>
      <c r="I705" s="1097"/>
      <c r="J705" s="1096"/>
      <c r="K705" s="1097"/>
    </row>
    <row r="706" spans="1:12" x14ac:dyDescent="0.35">
      <c r="A706" s="74"/>
      <c r="B706" s="1095"/>
      <c r="D706" s="1096"/>
      <c r="E706" s="1096"/>
      <c r="F706" s="1100"/>
      <c r="G706" s="800"/>
      <c r="H706" s="1100"/>
      <c r="I706" s="1097"/>
      <c r="J706" s="1096"/>
      <c r="K706" s="1097"/>
    </row>
    <row r="707" spans="1:12" ht="15" thickBot="1" x14ac:dyDescent="0.4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4">
        <v>3143.8</v>
      </c>
      <c r="L707" s="761"/>
    </row>
    <row r="708" spans="1:12" ht="15" thickBot="1" x14ac:dyDescent="0.4">
      <c r="A708" s="74"/>
      <c r="B708" s="508" t="s">
        <v>385</v>
      </c>
      <c r="D708" s="815" t="s">
        <v>1</v>
      </c>
      <c r="E708" s="815" t="s">
        <v>1</v>
      </c>
      <c r="F708" s="815" t="s">
        <v>1</v>
      </c>
      <c r="G708" s="815" t="s">
        <v>1</v>
      </c>
      <c r="H708" s="815" t="s">
        <v>1</v>
      </c>
      <c r="I708" s="815" t="s">
        <v>1</v>
      </c>
      <c r="J708" s="815">
        <v>-225.3</v>
      </c>
      <c r="K708" s="816">
        <v>-225.3</v>
      </c>
      <c r="L708" s="761"/>
    </row>
    <row r="709" spans="1:12" ht="15" thickBot="1" x14ac:dyDescent="0.4">
      <c r="A709" s="74"/>
      <c r="B709" s="410" t="s">
        <v>386</v>
      </c>
      <c r="D709" s="817" t="s">
        <v>1</v>
      </c>
      <c r="E709" s="817" t="s">
        <v>1</v>
      </c>
      <c r="F709" s="817" t="s">
        <v>1</v>
      </c>
      <c r="G709" s="817">
        <v>73.7</v>
      </c>
      <c r="H709" s="817">
        <v>10.7</v>
      </c>
      <c r="I709" s="817">
        <v>37.700000000000003</v>
      </c>
      <c r="J709" s="817" t="s">
        <v>1</v>
      </c>
      <c r="K709" s="818">
        <v>122.1</v>
      </c>
      <c r="L709" s="761"/>
    </row>
    <row r="710" spans="1:12" ht="15" thickBot="1" x14ac:dyDescent="0.4">
      <c r="A710" s="74"/>
      <c r="B710" s="412" t="s">
        <v>387</v>
      </c>
      <c r="D710" s="817"/>
      <c r="E710" s="817"/>
      <c r="F710" s="817"/>
      <c r="G710" s="817"/>
      <c r="H710" s="817"/>
      <c r="I710" s="817"/>
      <c r="J710" s="817"/>
      <c r="K710" s="818"/>
      <c r="L710" s="761"/>
    </row>
    <row r="711" spans="1:12" ht="15" thickBot="1" x14ac:dyDescent="0.4">
      <c r="A711" s="74"/>
      <c r="B711" s="414" t="s">
        <v>551</v>
      </c>
      <c r="D711" s="817" t="s">
        <v>1</v>
      </c>
      <c r="E711" s="817" t="s">
        <v>1</v>
      </c>
      <c r="F711" s="817" t="s">
        <v>1</v>
      </c>
      <c r="G711" s="817">
        <v>73.7</v>
      </c>
      <c r="H711" s="817">
        <v>10.7</v>
      </c>
      <c r="I711" s="817">
        <v>37.700000000000003</v>
      </c>
      <c r="J711" s="817">
        <v>-225.3</v>
      </c>
      <c r="K711" s="819">
        <v>-103.2</v>
      </c>
      <c r="L711" s="761"/>
    </row>
    <row r="712" spans="1:12" ht="15" thickBot="1" x14ac:dyDescent="0.4">
      <c r="A712" s="74"/>
      <c r="B712" s="412" t="s">
        <v>713</v>
      </c>
      <c r="D712" s="817" t="s">
        <v>1</v>
      </c>
      <c r="E712" s="817">
        <v>-10.7</v>
      </c>
      <c r="F712" s="817" t="s">
        <v>1</v>
      </c>
      <c r="G712" s="817" t="s">
        <v>1</v>
      </c>
      <c r="H712" s="817" t="s">
        <v>1</v>
      </c>
      <c r="I712" s="817" t="s">
        <v>1</v>
      </c>
      <c r="J712" s="817">
        <v>10.7</v>
      </c>
      <c r="K712" s="820" t="s">
        <v>1</v>
      </c>
      <c r="L712" s="761"/>
    </row>
    <row r="713" spans="1:12" ht="15" thickBot="1" x14ac:dyDescent="0.4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0">
        <v>3040.6</v>
      </c>
      <c r="L713" s="761"/>
    </row>
    <row r="714" spans="1:12" ht="15" thickBot="1" x14ac:dyDescent="0.4">
      <c r="A714" s="74"/>
      <c r="B714" s="422" t="s">
        <v>720</v>
      </c>
      <c r="D714" s="821"/>
      <c r="E714" s="821"/>
      <c r="F714" s="821"/>
      <c r="G714" s="821"/>
      <c r="H714" s="821"/>
      <c r="I714" s="821"/>
      <c r="J714" s="821"/>
      <c r="K714" s="822"/>
      <c r="L714" s="761"/>
    </row>
    <row r="715" spans="1:12" ht="15" thickBot="1" x14ac:dyDescent="0.4">
      <c r="A715" s="74"/>
      <c r="B715" s="823" t="s">
        <v>569</v>
      </c>
      <c r="D715" s="824">
        <v>2239.3000000000002</v>
      </c>
      <c r="E715" s="824">
        <v>781.4</v>
      </c>
      <c r="F715" s="824">
        <v>-12.2</v>
      </c>
      <c r="G715" s="824">
        <v>-75</v>
      </c>
      <c r="H715" s="824">
        <v>9.5</v>
      </c>
      <c r="I715" s="824">
        <v>77.5</v>
      </c>
      <c r="J715" s="824">
        <v>402.8</v>
      </c>
      <c r="K715" s="820">
        <v>3423.3</v>
      </c>
      <c r="L715" s="761"/>
    </row>
    <row r="716" spans="1:12" ht="15" thickBot="1" x14ac:dyDescent="0.4">
      <c r="A716" s="74"/>
      <c r="B716" s="508" t="s">
        <v>721</v>
      </c>
      <c r="D716" s="825" t="s">
        <v>1</v>
      </c>
      <c r="E716" s="825" t="s">
        <v>1</v>
      </c>
      <c r="F716" s="825" t="s">
        <v>1</v>
      </c>
      <c r="G716" s="825" t="s">
        <v>1</v>
      </c>
      <c r="H716" s="825" t="s">
        <v>1</v>
      </c>
      <c r="I716" s="825" t="s">
        <v>1</v>
      </c>
      <c r="J716" s="825">
        <v>-224.3</v>
      </c>
      <c r="K716" s="820">
        <v>-224.3</v>
      </c>
      <c r="L716" s="761"/>
    </row>
    <row r="717" spans="1:12" ht="15" thickBot="1" x14ac:dyDescent="0.4">
      <c r="A717" s="74"/>
      <c r="B717" s="410" t="s">
        <v>385</v>
      </c>
      <c r="D717" s="826" t="s">
        <v>1</v>
      </c>
      <c r="E717" s="826" t="s">
        <v>1</v>
      </c>
      <c r="F717" s="826">
        <v>-0.7</v>
      </c>
      <c r="G717" s="826">
        <v>-40.700000000000003</v>
      </c>
      <c r="H717" s="826">
        <v>-41.1</v>
      </c>
      <c r="I717" s="826">
        <v>27.3</v>
      </c>
      <c r="J717" s="826" t="s">
        <v>1</v>
      </c>
      <c r="K717" s="816">
        <v>-55.2</v>
      </c>
      <c r="L717" s="761"/>
    </row>
    <row r="718" spans="1:12" ht="15" thickBot="1" x14ac:dyDescent="0.4">
      <c r="A718" s="74"/>
      <c r="B718" s="412" t="s">
        <v>386</v>
      </c>
      <c r="D718" s="826"/>
      <c r="E718" s="826"/>
      <c r="F718" s="826"/>
      <c r="G718" s="826"/>
      <c r="H718" s="826"/>
      <c r="I718" s="826"/>
      <c r="J718" s="826"/>
      <c r="K718" s="819"/>
      <c r="L718" s="761"/>
    </row>
    <row r="719" spans="1:12" ht="15" thickBot="1" x14ac:dyDescent="0.4">
      <c r="A719" s="74"/>
      <c r="B719" s="414" t="s">
        <v>387</v>
      </c>
      <c r="D719" s="827" t="s">
        <v>1</v>
      </c>
      <c r="E719" s="826" t="s">
        <v>1</v>
      </c>
      <c r="F719" s="826">
        <v>-0.7</v>
      </c>
      <c r="G719" s="826">
        <v>-40.700000000000003</v>
      </c>
      <c r="H719" s="826">
        <v>-41.1</v>
      </c>
      <c r="I719" s="826">
        <v>27.3</v>
      </c>
      <c r="J719" s="826">
        <v>-224.3</v>
      </c>
      <c r="K719" s="820">
        <v>-279.5</v>
      </c>
      <c r="L719" s="761"/>
    </row>
    <row r="720" spans="1:12" ht="15" thickBot="1" x14ac:dyDescent="0.4">
      <c r="A720" s="74"/>
      <c r="B720" s="412" t="s">
        <v>570</v>
      </c>
      <c r="D720" s="827" t="s">
        <v>1</v>
      </c>
      <c r="E720" s="826">
        <v>1</v>
      </c>
      <c r="F720" s="826" t="s">
        <v>1</v>
      </c>
      <c r="G720" s="826" t="s">
        <v>1</v>
      </c>
      <c r="H720" s="826" t="s">
        <v>1</v>
      </c>
      <c r="I720" s="826" t="s">
        <v>1</v>
      </c>
      <c r="J720" s="826">
        <v>-1</v>
      </c>
      <c r="K720" s="820" t="s">
        <v>1</v>
      </c>
      <c r="L720" s="761"/>
    </row>
    <row r="721" spans="1:12" ht="15" thickBot="1" x14ac:dyDescent="0.4">
      <c r="A721" s="74"/>
      <c r="B721" s="407" t="s">
        <v>551</v>
      </c>
      <c r="D721" s="827" t="s">
        <v>145</v>
      </c>
      <c r="E721" s="827">
        <v>782.4</v>
      </c>
      <c r="F721" s="827">
        <v>-12.9</v>
      </c>
      <c r="G721" s="827">
        <v>-115.7</v>
      </c>
      <c r="H721" s="827">
        <v>-31.6</v>
      </c>
      <c r="I721" s="827">
        <v>104.8</v>
      </c>
      <c r="J721" s="827">
        <v>177.5</v>
      </c>
      <c r="K721" s="820">
        <v>3143.8</v>
      </c>
      <c r="L721" s="761"/>
    </row>
    <row r="722" spans="1:12" x14ac:dyDescent="0.35">
      <c r="B722" s="15" t="s">
        <v>747</v>
      </c>
    </row>
    <row r="725" spans="1:12" ht="43.5" x14ac:dyDescent="0.35">
      <c r="A725" s="74"/>
      <c r="B725" s="388" t="s">
        <v>804</v>
      </c>
      <c r="D725" s="835"/>
      <c r="E725" s="835"/>
      <c r="F725" s="835"/>
      <c r="G725" s="835"/>
      <c r="H725" s="835"/>
      <c r="I725" s="835"/>
      <c r="J725" s="835"/>
      <c r="K725" s="836"/>
      <c r="L725" s="761"/>
    </row>
    <row r="726" spans="1:12" x14ac:dyDescent="0.35">
      <c r="A726" s="74"/>
      <c r="B726" s="74"/>
      <c r="C726" s="837"/>
      <c r="D726" s="838"/>
      <c r="E726" s="839"/>
      <c r="F726" s="839"/>
      <c r="G726" s="840"/>
      <c r="H726" s="840"/>
      <c r="I726" s="840"/>
      <c r="J726" s="839"/>
      <c r="K726" s="839"/>
    </row>
    <row r="727" spans="1:12" ht="14.5" customHeight="1" x14ac:dyDescent="0.35">
      <c r="A727" s="74"/>
      <c r="B727" s="1095"/>
      <c r="D727" s="1096" t="s">
        <v>274</v>
      </c>
      <c r="E727" s="1096" t="s">
        <v>275</v>
      </c>
      <c r="F727" s="1097" t="s">
        <v>276</v>
      </c>
      <c r="G727" s="1097"/>
      <c r="H727" s="1097"/>
      <c r="I727" s="1097" t="s">
        <v>557</v>
      </c>
      <c r="J727" s="1096" t="s">
        <v>567</v>
      </c>
      <c r="K727" s="1097" t="s">
        <v>273</v>
      </c>
    </row>
    <row r="728" spans="1:12" ht="15" thickBot="1" x14ac:dyDescent="0.4">
      <c r="A728" s="74"/>
      <c r="B728" s="1095"/>
      <c r="D728" s="1096"/>
      <c r="E728" s="1096"/>
      <c r="F728" s="1098"/>
      <c r="G728" s="1098"/>
      <c r="H728" s="1098"/>
      <c r="I728" s="1097"/>
      <c r="J728" s="1096"/>
      <c r="K728" s="1097"/>
    </row>
    <row r="729" spans="1:12" ht="36" customHeight="1" x14ac:dyDescent="0.35">
      <c r="A729" s="74"/>
      <c r="B729" s="1095"/>
      <c r="D729" s="1096"/>
      <c r="E729" s="1096"/>
      <c r="F729" s="1099" t="s">
        <v>555</v>
      </c>
      <c r="G729" s="830" t="s">
        <v>565</v>
      </c>
      <c r="H729" s="1099" t="s">
        <v>566</v>
      </c>
      <c r="I729" s="1097"/>
      <c r="J729" s="1096"/>
      <c r="K729" s="1097"/>
    </row>
    <row r="730" spans="1:12" x14ac:dyDescent="0.35">
      <c r="A730" s="74"/>
      <c r="B730" s="1095"/>
      <c r="D730" s="1096"/>
      <c r="E730" s="1096"/>
      <c r="F730" s="1100"/>
      <c r="G730" s="829"/>
      <c r="H730" s="1100"/>
      <c r="I730" s="1097"/>
      <c r="J730" s="1096"/>
      <c r="K730" s="1097"/>
    </row>
    <row r="731" spans="1:12" ht="13.5" thickBot="1" x14ac:dyDescent="0.35">
      <c r="A731" s="74"/>
      <c r="B731" s="841" t="s">
        <v>753</v>
      </c>
      <c r="C731" s="592"/>
      <c r="D731" s="842">
        <v>2239.3000000000002</v>
      </c>
      <c r="E731" s="842">
        <v>771.7</v>
      </c>
      <c r="F731" s="842">
        <v>-12.9</v>
      </c>
      <c r="G731" s="842">
        <v>-42</v>
      </c>
      <c r="H731" s="842">
        <v>-20.9</v>
      </c>
      <c r="I731" s="842">
        <v>142.5</v>
      </c>
      <c r="J731" s="842">
        <v>-37.1</v>
      </c>
      <c r="K731" s="843">
        <f>SUM(D731:J731)</f>
        <v>3040.6</v>
      </c>
      <c r="L731" s="761"/>
    </row>
    <row r="732" spans="1:12" ht="13.5" thickTop="1" x14ac:dyDescent="0.3">
      <c r="A732" s="74"/>
      <c r="B732" s="844" t="s">
        <v>385</v>
      </c>
      <c r="C732" s="592"/>
      <c r="D732" s="845" t="s">
        <v>1</v>
      </c>
      <c r="E732" s="845" t="s">
        <v>1</v>
      </c>
      <c r="F732" s="845" t="s">
        <v>1</v>
      </c>
      <c r="G732" s="845" t="s">
        <v>1</v>
      </c>
      <c r="H732" s="845" t="s">
        <v>1</v>
      </c>
      <c r="I732" s="845" t="s">
        <v>1</v>
      </c>
      <c r="J732" s="845">
        <v>-47.6</v>
      </c>
      <c r="K732" s="846">
        <f t="shared" ref="K732:K745" si="0">SUM(D732:J732)</f>
        <v>-47.6</v>
      </c>
      <c r="L732" s="761"/>
    </row>
    <row r="733" spans="1:12" ht="13" x14ac:dyDescent="0.3">
      <c r="A733" s="74"/>
      <c r="B733" s="1089" t="s">
        <v>386</v>
      </c>
      <c r="C733" s="592"/>
      <c r="D733" s="1091" t="s">
        <v>1</v>
      </c>
      <c r="E733" s="1091" t="s">
        <v>1</v>
      </c>
      <c r="F733" s="1091" t="s">
        <v>1</v>
      </c>
      <c r="G733" s="1091" t="s">
        <v>1</v>
      </c>
      <c r="H733" s="1091">
        <v>-4.5</v>
      </c>
      <c r="I733" s="1091">
        <v>20.6</v>
      </c>
      <c r="J733" s="1093" t="s">
        <v>1</v>
      </c>
      <c r="K733" s="1087">
        <f t="shared" si="0"/>
        <v>16.100000000000001</v>
      </c>
      <c r="L733" s="761"/>
    </row>
    <row r="734" spans="1:12" ht="13" x14ac:dyDescent="0.3">
      <c r="A734" s="74"/>
      <c r="B734" s="1090" t="s">
        <v>754</v>
      </c>
      <c r="C734" s="592"/>
      <c r="D734" s="1092"/>
      <c r="E734" s="1092"/>
      <c r="F734" s="1092"/>
      <c r="G734" s="1092"/>
      <c r="H734" s="1092"/>
      <c r="I734" s="1092"/>
      <c r="J734" s="1094"/>
      <c r="K734" s="1088">
        <f t="shared" si="0"/>
        <v>0</v>
      </c>
      <c r="L734" s="761"/>
    </row>
    <row r="735" spans="1:12" ht="13" x14ac:dyDescent="0.3">
      <c r="A735" s="74"/>
      <c r="B735" s="847" t="s">
        <v>387</v>
      </c>
      <c r="C735" s="592"/>
      <c r="D735" s="848" t="s">
        <v>1</v>
      </c>
      <c r="E735" s="848" t="s">
        <v>1</v>
      </c>
      <c r="F735" s="848" t="s">
        <v>1</v>
      </c>
      <c r="G735" s="848" t="s">
        <v>1</v>
      </c>
      <c r="H735" s="848">
        <v>-4.5</v>
      </c>
      <c r="I735" s="848">
        <v>20.6</v>
      </c>
      <c r="J735" s="848">
        <v>-47.6</v>
      </c>
      <c r="K735" s="849">
        <f t="shared" si="0"/>
        <v>-31.5</v>
      </c>
      <c r="L735" s="761"/>
    </row>
    <row r="736" spans="1:12" ht="13" x14ac:dyDescent="0.3">
      <c r="A736" s="74"/>
      <c r="B736" s="847" t="s">
        <v>551</v>
      </c>
      <c r="C736" s="592"/>
      <c r="D736" s="848"/>
      <c r="E736" s="848"/>
      <c r="F736" s="848"/>
      <c r="G736" s="848"/>
      <c r="H736" s="848"/>
      <c r="I736" s="848"/>
      <c r="J736" s="848"/>
      <c r="K736" s="849">
        <f t="shared" si="0"/>
        <v>0</v>
      </c>
      <c r="L736" s="761"/>
    </row>
    <row r="737" spans="1:12" ht="13.5" thickBot="1" x14ac:dyDescent="0.35">
      <c r="A737" s="74"/>
      <c r="B737" s="850" t="s">
        <v>755</v>
      </c>
      <c r="C737" s="592"/>
      <c r="D737" s="851">
        <v>2239.3000000000002</v>
      </c>
      <c r="E737" s="851">
        <v>771.7</v>
      </c>
      <c r="F737" s="851">
        <v>-12.9</v>
      </c>
      <c r="G737" s="851">
        <v>-42</v>
      </c>
      <c r="H737" s="851">
        <v>-25.4</v>
      </c>
      <c r="I737" s="851">
        <v>163.1</v>
      </c>
      <c r="J737" s="851">
        <v>-84.7</v>
      </c>
      <c r="K737" s="852">
        <f t="shared" si="0"/>
        <v>3009.1</v>
      </c>
      <c r="L737" s="761"/>
    </row>
    <row r="738" spans="1:12" ht="13.5" thickBot="1" x14ac:dyDescent="0.35">
      <c r="A738" s="74"/>
      <c r="B738" s="853"/>
      <c r="C738" s="592"/>
      <c r="D738" s="854"/>
      <c r="E738" s="854"/>
      <c r="F738" s="854"/>
      <c r="G738" s="854"/>
      <c r="H738" s="854"/>
      <c r="I738" s="854"/>
      <c r="J738" s="854"/>
      <c r="K738" s="855"/>
      <c r="L738" s="761"/>
    </row>
    <row r="739" spans="1:12" ht="13.5" thickBot="1" x14ac:dyDescent="0.35">
      <c r="A739" s="74"/>
      <c r="B739" s="841" t="s">
        <v>733</v>
      </c>
      <c r="C739" s="592"/>
      <c r="D739" s="856">
        <v>2239.3000000000002</v>
      </c>
      <c r="E739" s="856">
        <v>782.4</v>
      </c>
      <c r="F739" s="856">
        <v>-12.9</v>
      </c>
      <c r="G739" s="856">
        <v>-115.7</v>
      </c>
      <c r="H739" s="856">
        <v>-31.6</v>
      </c>
      <c r="I739" s="856">
        <v>104.8</v>
      </c>
      <c r="J739" s="856">
        <v>177.5</v>
      </c>
      <c r="K739" s="857">
        <f t="shared" si="0"/>
        <v>3143.8000000000006</v>
      </c>
      <c r="L739" s="761"/>
    </row>
    <row r="740" spans="1:12" ht="13.5" thickTop="1" x14ac:dyDescent="0.3">
      <c r="A740" s="74"/>
      <c r="B740" s="844" t="s">
        <v>385</v>
      </c>
      <c r="C740" s="592"/>
      <c r="D740" s="858" t="s">
        <v>1</v>
      </c>
      <c r="E740" s="858" t="s">
        <v>1</v>
      </c>
      <c r="F740" s="858" t="s">
        <v>1</v>
      </c>
      <c r="G740" s="858" t="s">
        <v>1</v>
      </c>
      <c r="H740" s="858" t="s">
        <v>1</v>
      </c>
      <c r="I740" s="858" t="s">
        <v>1</v>
      </c>
      <c r="J740" s="858">
        <v>-71.3</v>
      </c>
      <c r="K740" s="846">
        <f t="shared" si="0"/>
        <v>-71.3</v>
      </c>
      <c r="L740" s="761"/>
    </row>
    <row r="741" spans="1:12" ht="13" x14ac:dyDescent="0.3">
      <c r="A741" s="74"/>
      <c r="B741" s="1089" t="s">
        <v>386</v>
      </c>
      <c r="C741" s="592"/>
      <c r="D741" s="1083" t="s">
        <v>1</v>
      </c>
      <c r="E741" s="1083" t="s">
        <v>1</v>
      </c>
      <c r="F741" s="1083" t="s">
        <v>1</v>
      </c>
      <c r="G741" s="1083" t="s">
        <v>1</v>
      </c>
      <c r="H741" s="1083">
        <v>-2.7</v>
      </c>
      <c r="I741" s="1083">
        <v>11.4</v>
      </c>
      <c r="J741" s="1085" t="s">
        <v>1</v>
      </c>
      <c r="K741" s="1087">
        <f t="shared" si="0"/>
        <v>8.6999999999999993</v>
      </c>
      <c r="L741" s="761"/>
    </row>
    <row r="742" spans="1:12" ht="13" x14ac:dyDescent="0.3">
      <c r="A742" s="74"/>
      <c r="B742" s="1090" t="s">
        <v>754</v>
      </c>
      <c r="C742" s="592"/>
      <c r="D742" s="1084"/>
      <c r="E742" s="1084"/>
      <c r="F742" s="1084"/>
      <c r="G742" s="1084"/>
      <c r="H742" s="1084"/>
      <c r="I742" s="1084"/>
      <c r="J742" s="1086"/>
      <c r="K742" s="1088">
        <f t="shared" si="0"/>
        <v>0</v>
      </c>
      <c r="L742" s="761"/>
    </row>
    <row r="743" spans="1:12" ht="13" x14ac:dyDescent="0.3">
      <c r="A743" s="74"/>
      <c r="B743" s="847" t="s">
        <v>387</v>
      </c>
      <c r="C743" s="592"/>
      <c r="D743" s="859" t="s">
        <v>1</v>
      </c>
      <c r="E743" s="859" t="s">
        <v>1</v>
      </c>
      <c r="F743" s="859" t="s">
        <v>1</v>
      </c>
      <c r="G743" s="859" t="s">
        <v>1</v>
      </c>
      <c r="H743" s="859">
        <v>-2.7</v>
      </c>
      <c r="I743" s="859">
        <v>11.4</v>
      </c>
      <c r="J743" s="859">
        <v>-71.3</v>
      </c>
      <c r="K743" s="849">
        <f t="shared" si="0"/>
        <v>-62.599999999999994</v>
      </c>
      <c r="L743" s="761"/>
    </row>
    <row r="744" spans="1:12" ht="13" x14ac:dyDescent="0.3">
      <c r="A744" s="74"/>
      <c r="B744" s="847" t="s">
        <v>551</v>
      </c>
      <c r="C744" s="592"/>
      <c r="D744" s="859"/>
      <c r="E744" s="859"/>
      <c r="F744" s="859"/>
      <c r="G744" s="859"/>
      <c r="H744" s="859"/>
      <c r="I744" s="859"/>
      <c r="J744" s="859"/>
      <c r="K744" s="849">
        <f t="shared" si="0"/>
        <v>0</v>
      </c>
      <c r="L744" s="761"/>
    </row>
    <row r="745" spans="1:12" ht="13.5" thickBot="1" x14ac:dyDescent="0.35">
      <c r="A745" s="74"/>
      <c r="B745" s="850" t="s">
        <v>756</v>
      </c>
      <c r="C745" s="592"/>
      <c r="D745" s="860">
        <v>2239.3000000000002</v>
      </c>
      <c r="E745" s="860">
        <v>782.4</v>
      </c>
      <c r="F745" s="860">
        <v>-12.9</v>
      </c>
      <c r="G745" s="860">
        <v>-115.7</v>
      </c>
      <c r="H745" s="860">
        <v>-34.299999999999997</v>
      </c>
      <c r="I745" s="860">
        <v>116.2</v>
      </c>
      <c r="J745" s="860">
        <v>106.2</v>
      </c>
      <c r="K745" s="861">
        <f t="shared" si="0"/>
        <v>3081.2</v>
      </c>
      <c r="L745" s="761"/>
    </row>
    <row r="746" spans="1:12" ht="15" thickTop="1" x14ac:dyDescent="0.35"/>
    <row r="748" spans="1:12" ht="43.5" x14ac:dyDescent="0.35">
      <c r="B748" s="388" t="s">
        <v>803</v>
      </c>
      <c r="D748" s="835"/>
      <c r="E748" s="835"/>
      <c r="F748" s="835"/>
      <c r="G748" s="835"/>
      <c r="H748" s="835"/>
      <c r="I748" s="835"/>
      <c r="J748" s="835"/>
      <c r="K748" s="836"/>
    </row>
    <row r="749" spans="1:12" x14ac:dyDescent="0.35">
      <c r="B749" s="74"/>
      <c r="C749" s="837"/>
      <c r="D749" s="838"/>
      <c r="E749" s="839"/>
      <c r="F749" s="839"/>
      <c r="G749" s="840"/>
      <c r="H749" s="840"/>
      <c r="I749" s="840"/>
      <c r="J749" s="839"/>
      <c r="K749" s="839"/>
    </row>
    <row r="750" spans="1:12" x14ac:dyDescent="0.35">
      <c r="B750" s="1095"/>
      <c r="D750" s="1096" t="s">
        <v>274</v>
      </c>
      <c r="E750" s="1096" t="s">
        <v>275</v>
      </c>
      <c r="F750" s="1097" t="s">
        <v>276</v>
      </c>
      <c r="G750" s="1097"/>
      <c r="H750" s="1097"/>
      <c r="I750" s="1097" t="s">
        <v>557</v>
      </c>
      <c r="J750" s="1096" t="s">
        <v>567</v>
      </c>
      <c r="K750" s="1097" t="s">
        <v>273</v>
      </c>
    </row>
    <row r="751" spans="1:12" ht="15" thickBot="1" x14ac:dyDescent="0.4">
      <c r="B751" s="1095"/>
      <c r="D751" s="1096"/>
      <c r="E751" s="1096"/>
      <c r="F751" s="1098"/>
      <c r="G751" s="1098"/>
      <c r="H751" s="1098"/>
      <c r="I751" s="1097"/>
      <c r="J751" s="1096"/>
      <c r="K751" s="1097"/>
    </row>
    <row r="752" spans="1:12" ht="24" x14ac:dyDescent="0.35">
      <c r="B752" s="1095"/>
      <c r="D752" s="1096"/>
      <c r="E752" s="1096"/>
      <c r="F752" s="1099" t="s">
        <v>555</v>
      </c>
      <c r="G752" s="832" t="s">
        <v>565</v>
      </c>
      <c r="H752" s="1099" t="s">
        <v>566</v>
      </c>
      <c r="I752" s="1097"/>
      <c r="J752" s="1096"/>
      <c r="K752" s="1097"/>
    </row>
    <row r="753" spans="2:11" x14ac:dyDescent="0.35">
      <c r="B753" s="1095"/>
      <c r="D753" s="1096"/>
      <c r="E753" s="1096"/>
      <c r="F753" s="1100"/>
      <c r="G753" s="831"/>
      <c r="H753" s="1100"/>
      <c r="I753" s="1097"/>
      <c r="J753" s="1096"/>
      <c r="K753" s="1097"/>
    </row>
    <row r="754" spans="2:11" ht="13.5" thickBot="1" x14ac:dyDescent="0.35">
      <c r="B754" s="841" t="s">
        <v>753</v>
      </c>
      <c r="C754" s="592"/>
      <c r="D754" s="842">
        <v>2239.3000000000002</v>
      </c>
      <c r="E754" s="842">
        <v>771.7</v>
      </c>
      <c r="F754" s="842">
        <v>-12.9</v>
      </c>
      <c r="G754" s="842">
        <v>-42</v>
      </c>
      <c r="H754" s="842">
        <v>-20.9</v>
      </c>
      <c r="I754" s="842">
        <v>142.5</v>
      </c>
      <c r="J754" s="842">
        <v>-37.1</v>
      </c>
      <c r="K754" s="843">
        <v>3040.6</v>
      </c>
    </row>
    <row r="755" spans="2:11" ht="13.5" thickTop="1" x14ac:dyDescent="0.3">
      <c r="B755" s="844" t="s">
        <v>385</v>
      </c>
      <c r="C755" s="592"/>
      <c r="D755" s="845" t="s">
        <v>1</v>
      </c>
      <c r="E755" s="845" t="s">
        <v>1</v>
      </c>
      <c r="F755" s="845" t="s">
        <v>1</v>
      </c>
      <c r="G755" s="845" t="s">
        <v>1</v>
      </c>
      <c r="H755" s="845" t="s">
        <v>1</v>
      </c>
      <c r="I755" s="845" t="s">
        <v>1</v>
      </c>
      <c r="J755" s="845">
        <v>-42.4</v>
      </c>
      <c r="K755" s="846">
        <v>-42.4</v>
      </c>
    </row>
    <row r="756" spans="2:11" ht="13" x14ac:dyDescent="0.3">
      <c r="B756" s="962" t="s">
        <v>386</v>
      </c>
      <c r="C756" s="592"/>
      <c r="D756" s="1091"/>
      <c r="E756" s="1091"/>
      <c r="F756" s="1091"/>
      <c r="G756" s="1091">
        <v>36.799999999999997</v>
      </c>
      <c r="H756" s="1091">
        <v>-7.5</v>
      </c>
      <c r="I756" s="1091">
        <v>15.3</v>
      </c>
      <c r="J756" s="1093"/>
      <c r="K756" s="1087">
        <v>44.599999999999994</v>
      </c>
    </row>
    <row r="757" spans="2:11" ht="13" x14ac:dyDescent="0.3">
      <c r="B757" s="963" t="s">
        <v>754</v>
      </c>
      <c r="C757" s="592"/>
      <c r="D757" s="1092"/>
      <c r="E757" s="1092"/>
      <c r="F757" s="1092"/>
      <c r="G757" s="1092"/>
      <c r="H757" s="1092"/>
      <c r="I757" s="1092"/>
      <c r="J757" s="1094"/>
      <c r="K757" s="1088"/>
    </row>
    <row r="758" spans="2:11" ht="13" x14ac:dyDescent="0.3">
      <c r="B758" s="847" t="s">
        <v>387</v>
      </c>
      <c r="C758" s="592"/>
      <c r="D758" s="848" t="s">
        <v>1</v>
      </c>
      <c r="E758" s="848" t="s">
        <v>1</v>
      </c>
      <c r="F758" s="848" t="s">
        <v>1</v>
      </c>
      <c r="G758" s="848">
        <v>36.799999999999997</v>
      </c>
      <c r="H758" s="848">
        <v>-7.5</v>
      </c>
      <c r="I758" s="848">
        <v>15.3</v>
      </c>
      <c r="J758" s="848">
        <v>-42.4</v>
      </c>
      <c r="K758" s="849">
        <v>2.1999999999999957</v>
      </c>
    </row>
    <row r="759" spans="2:11" ht="13" x14ac:dyDescent="0.3">
      <c r="B759" s="847" t="s">
        <v>551</v>
      </c>
      <c r="C759" s="592"/>
      <c r="D759" s="848" t="s">
        <v>1</v>
      </c>
      <c r="E759" s="848">
        <v>-97.3</v>
      </c>
      <c r="F759" s="848" t="s">
        <v>1</v>
      </c>
      <c r="G759" s="848" t="s">
        <v>1</v>
      </c>
      <c r="H759" s="848" t="s">
        <v>1</v>
      </c>
      <c r="I759" s="848" t="s">
        <v>1</v>
      </c>
      <c r="J759" s="848">
        <v>97.3</v>
      </c>
      <c r="K759" s="849">
        <v>0</v>
      </c>
    </row>
    <row r="760" spans="2:11" ht="13.5" thickBot="1" x14ac:dyDescent="0.35">
      <c r="B760" s="850" t="s">
        <v>761</v>
      </c>
      <c r="C760" s="592"/>
      <c r="D760" s="851">
        <v>2239.3000000000002</v>
      </c>
      <c r="E760" s="851">
        <v>674.4</v>
      </c>
      <c r="F760" s="851">
        <v>-12.9</v>
      </c>
      <c r="G760" s="851">
        <v>-5.2</v>
      </c>
      <c r="H760" s="851">
        <v>-28.4</v>
      </c>
      <c r="I760" s="851">
        <v>157.80000000000001</v>
      </c>
      <c r="J760" s="851">
        <v>17.8</v>
      </c>
      <c r="K760" s="852" t="s">
        <v>763</v>
      </c>
    </row>
    <row r="761" spans="2:11" ht="13.5" thickBot="1" x14ac:dyDescent="0.35">
      <c r="B761" s="853"/>
      <c r="C761" s="592"/>
      <c r="D761" s="854"/>
      <c r="E761" s="854"/>
      <c r="F761" s="854"/>
      <c r="G761" s="854"/>
      <c r="H761" s="854"/>
      <c r="I761" s="854"/>
      <c r="J761" s="854"/>
      <c r="K761" s="855"/>
    </row>
    <row r="762" spans="2:11" ht="13.5" thickBot="1" x14ac:dyDescent="0.35">
      <c r="B762" s="841" t="s">
        <v>733</v>
      </c>
      <c r="C762" s="592"/>
      <c r="D762" s="856">
        <v>2239.3000000000002</v>
      </c>
      <c r="E762" s="856">
        <v>782.4</v>
      </c>
      <c r="F762" s="856">
        <v>-12.9</v>
      </c>
      <c r="G762" s="856">
        <v>-115.7</v>
      </c>
      <c r="H762" s="856">
        <v>-31.6</v>
      </c>
      <c r="I762" s="856">
        <v>104.8</v>
      </c>
      <c r="J762" s="856">
        <v>177.5</v>
      </c>
      <c r="K762" s="857">
        <v>3143.8000000000006</v>
      </c>
    </row>
    <row r="763" spans="2:11" ht="13.5" thickTop="1" x14ac:dyDescent="0.3">
      <c r="B763" s="844" t="s">
        <v>385</v>
      </c>
      <c r="C763" s="592"/>
      <c r="D763" s="858" t="s">
        <v>1</v>
      </c>
      <c r="E763" s="858" t="s">
        <v>1</v>
      </c>
      <c r="F763" s="858" t="s">
        <v>1</v>
      </c>
      <c r="G763" s="858" t="s">
        <v>1</v>
      </c>
      <c r="H763" s="858" t="s">
        <v>1</v>
      </c>
      <c r="I763" s="858" t="s">
        <v>1</v>
      </c>
      <c r="J763" s="858">
        <v>-130</v>
      </c>
      <c r="K763" s="846">
        <v>-130</v>
      </c>
    </row>
    <row r="764" spans="2:11" ht="13" x14ac:dyDescent="0.3">
      <c r="B764" s="1089" t="s">
        <v>386</v>
      </c>
      <c r="C764" s="592"/>
      <c r="D764" s="1083"/>
      <c r="E764" s="1083"/>
      <c r="F764" s="1083"/>
      <c r="G764" s="1083">
        <v>29.5</v>
      </c>
      <c r="H764" s="1083">
        <v>15.9</v>
      </c>
      <c r="I764" s="1083">
        <v>8.6</v>
      </c>
      <c r="J764" s="1085"/>
      <c r="K764" s="1087">
        <v>54</v>
      </c>
    </row>
    <row r="765" spans="2:11" ht="13" x14ac:dyDescent="0.3">
      <c r="B765" s="1090" t="s">
        <v>754</v>
      </c>
      <c r="C765" s="592"/>
      <c r="D765" s="1084"/>
      <c r="E765" s="1084"/>
      <c r="F765" s="1084"/>
      <c r="G765" s="1084"/>
      <c r="H765" s="1084"/>
      <c r="I765" s="1084"/>
      <c r="J765" s="1086"/>
      <c r="K765" s="1088">
        <v>0</v>
      </c>
    </row>
    <row r="766" spans="2:11" ht="13" x14ac:dyDescent="0.3">
      <c r="B766" s="847" t="s">
        <v>387</v>
      </c>
      <c r="C766" s="592"/>
      <c r="D766" s="859"/>
      <c r="E766" s="859"/>
      <c r="F766" s="859"/>
      <c r="G766" s="859">
        <v>29.5</v>
      </c>
      <c r="H766" s="859">
        <v>15.9</v>
      </c>
      <c r="I766" s="859">
        <v>8.6</v>
      </c>
      <c r="J766" s="859">
        <v>-130</v>
      </c>
      <c r="K766" s="849">
        <v>-76</v>
      </c>
    </row>
    <row r="767" spans="2:11" ht="13" x14ac:dyDescent="0.3">
      <c r="B767" s="847" t="s">
        <v>551</v>
      </c>
      <c r="C767" s="592"/>
      <c r="D767" s="859"/>
      <c r="E767" s="859">
        <v>-21.6</v>
      </c>
      <c r="F767" s="859"/>
      <c r="G767" s="859"/>
      <c r="H767" s="859"/>
      <c r="I767" s="859"/>
      <c r="J767" s="859">
        <v>21.6</v>
      </c>
      <c r="K767" s="849">
        <v>0</v>
      </c>
    </row>
    <row r="768" spans="2:11" ht="13.5" thickBot="1" x14ac:dyDescent="0.35">
      <c r="B768" s="850" t="s">
        <v>762</v>
      </c>
      <c r="C768" s="592"/>
      <c r="D768" s="860">
        <v>2239.3000000000002</v>
      </c>
      <c r="E768" s="860">
        <v>760.8</v>
      </c>
      <c r="F768" s="860">
        <v>-12.9</v>
      </c>
      <c r="G768" s="860">
        <v>-86.2</v>
      </c>
      <c r="H768" s="860">
        <v>-15.7</v>
      </c>
      <c r="I768" s="860">
        <v>113.4</v>
      </c>
      <c r="J768" s="860">
        <v>69.099999999999994</v>
      </c>
      <c r="K768" s="861">
        <v>3067.8000000000006</v>
      </c>
    </row>
    <row r="769" spans="2:11" ht="15" thickTop="1" x14ac:dyDescent="0.35"/>
    <row r="771" spans="2:11" ht="14.5" customHeight="1" x14ac:dyDescent="0.35">
      <c r="B771" s="1095"/>
      <c r="D771" s="1096" t="s">
        <v>274</v>
      </c>
      <c r="E771" s="1096" t="s">
        <v>275</v>
      </c>
      <c r="F771" s="1097" t="s">
        <v>276</v>
      </c>
      <c r="G771" s="1097"/>
      <c r="H771" s="1097"/>
      <c r="I771" s="1097" t="s">
        <v>557</v>
      </c>
      <c r="J771" s="1096" t="s">
        <v>567</v>
      </c>
      <c r="K771" s="1097" t="s">
        <v>273</v>
      </c>
    </row>
    <row r="772" spans="2:11" ht="15" thickBot="1" x14ac:dyDescent="0.4">
      <c r="B772" s="1095"/>
      <c r="D772" s="1096"/>
      <c r="E772" s="1096"/>
      <c r="F772" s="1098"/>
      <c r="G772" s="1098"/>
      <c r="H772" s="1098"/>
      <c r="I772" s="1097"/>
      <c r="J772" s="1096"/>
      <c r="K772" s="1097"/>
    </row>
    <row r="773" spans="2:11" ht="39" customHeight="1" x14ac:dyDescent="0.35">
      <c r="B773" s="1095"/>
      <c r="D773" s="1096"/>
      <c r="E773" s="1096"/>
      <c r="F773" s="1099" t="s">
        <v>555</v>
      </c>
      <c r="G773" s="865" t="s">
        <v>565</v>
      </c>
      <c r="H773" s="1099" t="s">
        <v>566</v>
      </c>
      <c r="I773" s="1097"/>
      <c r="J773" s="1096"/>
      <c r="K773" s="1097"/>
    </row>
    <row r="774" spans="2:11" x14ac:dyDescent="0.35">
      <c r="B774" s="1095"/>
      <c r="D774" s="1096"/>
      <c r="E774" s="1096"/>
      <c r="F774" s="1100"/>
      <c r="G774" s="864"/>
      <c r="H774" s="1100"/>
      <c r="I774" s="1097"/>
      <c r="J774" s="1096"/>
      <c r="K774" s="1097"/>
    </row>
    <row r="775" spans="2:11" ht="13.5" thickBot="1" x14ac:dyDescent="0.35">
      <c r="B775" s="841" t="s">
        <v>753</v>
      </c>
      <c r="C775" s="592"/>
      <c r="D775" s="842">
        <v>2239.3000000000002</v>
      </c>
      <c r="E775" s="842">
        <v>771.7</v>
      </c>
      <c r="F775" s="842">
        <v>-12.9</v>
      </c>
      <c r="G775" s="842">
        <v>-42</v>
      </c>
      <c r="H775" s="842">
        <v>-20.9</v>
      </c>
      <c r="I775" s="842">
        <v>142.5</v>
      </c>
      <c r="J775" s="842">
        <v>-37.1</v>
      </c>
      <c r="K775" s="843">
        <f>SUM(D775:J775)</f>
        <v>3040.6</v>
      </c>
    </row>
    <row r="776" spans="2:11" ht="13.5" thickTop="1" x14ac:dyDescent="0.3">
      <c r="B776" s="844" t="s">
        <v>385</v>
      </c>
      <c r="C776" s="592"/>
      <c r="D776" s="845"/>
      <c r="E776" s="845"/>
      <c r="F776" s="845"/>
      <c r="G776" s="845"/>
      <c r="H776" s="845"/>
      <c r="I776" s="845"/>
      <c r="J776" s="845">
        <v>-4.7</v>
      </c>
      <c r="K776" s="846">
        <f>SUM(D776:J776)</f>
        <v>-4.7</v>
      </c>
    </row>
    <row r="777" spans="2:11" ht="13" x14ac:dyDescent="0.3">
      <c r="B777" s="1089" t="s">
        <v>386</v>
      </c>
      <c r="C777" s="592"/>
      <c r="D777" s="1091"/>
      <c r="E777" s="1091"/>
      <c r="F777" s="1091"/>
      <c r="G777" s="1091">
        <v>34.799999999999997</v>
      </c>
      <c r="H777" s="1091">
        <v>-26.9</v>
      </c>
      <c r="I777" s="1091">
        <v>47.2</v>
      </c>
      <c r="J777" s="1093"/>
      <c r="K777" s="1087">
        <f>SUM(D777:J778)</f>
        <v>55.1</v>
      </c>
    </row>
    <row r="778" spans="2:11" ht="13" x14ac:dyDescent="0.3">
      <c r="B778" s="1090" t="s">
        <v>754</v>
      </c>
      <c r="C778" s="592"/>
      <c r="D778" s="1092"/>
      <c r="E778" s="1092"/>
      <c r="F778" s="1092"/>
      <c r="G778" s="1092"/>
      <c r="H778" s="1092"/>
      <c r="I778" s="1092"/>
      <c r="J778" s="1094"/>
      <c r="K778" s="1088"/>
    </row>
    <row r="779" spans="2:11" ht="13" x14ac:dyDescent="0.3">
      <c r="B779" s="847" t="s">
        <v>387</v>
      </c>
      <c r="C779" s="592"/>
      <c r="D779" s="863"/>
      <c r="E779" s="863"/>
      <c r="F779" s="863"/>
      <c r="G779" s="863">
        <f>SUM(G776:G778)</f>
        <v>34.799999999999997</v>
      </c>
      <c r="H779" s="863">
        <f t="shared" ref="H779:J779" si="1">SUM(H776:H778)</f>
        <v>-26.9</v>
      </c>
      <c r="I779" s="863">
        <f t="shared" si="1"/>
        <v>47.2</v>
      </c>
      <c r="J779" s="863">
        <f t="shared" si="1"/>
        <v>-4.7</v>
      </c>
      <c r="K779" s="862">
        <f>SUM(D779:J779)</f>
        <v>50.4</v>
      </c>
    </row>
    <row r="780" spans="2:11" ht="13" x14ac:dyDescent="0.3">
      <c r="B780" s="847" t="s">
        <v>551</v>
      </c>
      <c r="C780" s="592"/>
      <c r="D780" s="870"/>
      <c r="E780" s="870">
        <v>-93.7</v>
      </c>
      <c r="F780" s="870"/>
      <c r="G780" s="870"/>
      <c r="H780" s="870"/>
      <c r="I780" s="870"/>
      <c r="J780" s="870">
        <v>93.7</v>
      </c>
      <c r="K780" s="849">
        <f>SUM(D780:J780)</f>
        <v>0</v>
      </c>
    </row>
    <row r="781" spans="2:11" ht="13.5" thickBot="1" x14ac:dyDescent="0.35">
      <c r="B781" s="850" t="s">
        <v>766</v>
      </c>
      <c r="C781" s="592"/>
      <c r="D781" s="871">
        <f>SUM(D775,D779,D780)</f>
        <v>2239.3000000000002</v>
      </c>
      <c r="E781" s="871">
        <f t="shared" ref="E781:J781" si="2">SUM(E775,E779,E780)</f>
        <v>678</v>
      </c>
      <c r="F781" s="871">
        <f t="shared" si="2"/>
        <v>-12.9</v>
      </c>
      <c r="G781" s="871">
        <f t="shared" si="2"/>
        <v>-7.2000000000000028</v>
      </c>
      <c r="H781" s="871">
        <f t="shared" si="2"/>
        <v>-47.8</v>
      </c>
      <c r="I781" s="871">
        <f t="shared" si="2"/>
        <v>189.7</v>
      </c>
      <c r="J781" s="871">
        <f t="shared" si="2"/>
        <v>51.9</v>
      </c>
      <c r="K781" s="846">
        <f>SUM(D781:J781)</f>
        <v>3091</v>
      </c>
    </row>
    <row r="782" spans="2:11" ht="13.5" thickBot="1" x14ac:dyDescent="0.35">
      <c r="B782" s="853"/>
      <c r="C782" s="592"/>
      <c r="D782" s="854"/>
      <c r="E782" s="854"/>
      <c r="F782" s="854"/>
      <c r="G782" s="854"/>
      <c r="H782" s="854"/>
      <c r="I782" s="854"/>
      <c r="J782" s="854"/>
      <c r="K782" s="855"/>
    </row>
    <row r="783" spans="2:11" ht="13.5" thickBot="1" x14ac:dyDescent="0.35">
      <c r="B783" s="872" t="s">
        <v>733</v>
      </c>
      <c r="C783" s="592"/>
      <c r="D783" s="856">
        <v>2239.3000000000002</v>
      </c>
      <c r="E783" s="856">
        <v>782.4</v>
      </c>
      <c r="F783" s="856">
        <v>-12.9</v>
      </c>
      <c r="G783" s="856">
        <v>-115.7</v>
      </c>
      <c r="H783" s="856">
        <v>-31.6</v>
      </c>
      <c r="I783" s="856">
        <v>104.8</v>
      </c>
      <c r="J783" s="856">
        <v>177.5</v>
      </c>
      <c r="K783" s="857">
        <f>SUM(D783:J783)</f>
        <v>3143.8000000000006</v>
      </c>
    </row>
    <row r="784" spans="2:11" ht="13.5" thickTop="1" x14ac:dyDescent="0.3">
      <c r="B784" s="873" t="s">
        <v>385</v>
      </c>
      <c r="C784" s="592"/>
      <c r="D784" s="858"/>
      <c r="E784" s="858"/>
      <c r="F784" s="858"/>
      <c r="G784" s="858"/>
      <c r="H784" s="858"/>
      <c r="I784" s="858"/>
      <c r="J784" s="858">
        <v>-153.5</v>
      </c>
      <c r="K784" s="846">
        <f t="shared" ref="K784:K788" si="3">SUM(D784:J784)</f>
        <v>-153.5</v>
      </c>
    </row>
    <row r="785" spans="2:11" ht="13" x14ac:dyDescent="0.3">
      <c r="B785" s="1081" t="s">
        <v>386</v>
      </c>
      <c r="C785" s="592"/>
      <c r="D785" s="1083"/>
      <c r="E785" s="1083"/>
      <c r="F785" s="1083"/>
      <c r="G785" s="1083">
        <v>29.5</v>
      </c>
      <c r="H785" s="1083">
        <v>4.3</v>
      </c>
      <c r="I785" s="1083">
        <v>24.5</v>
      </c>
      <c r="J785" s="1085"/>
      <c r="K785" s="1087">
        <f t="shared" si="3"/>
        <v>58.3</v>
      </c>
    </row>
    <row r="786" spans="2:11" ht="13" x14ac:dyDescent="0.3">
      <c r="B786" s="1082" t="s">
        <v>754</v>
      </c>
      <c r="C786" s="592"/>
      <c r="D786" s="1084"/>
      <c r="E786" s="1084"/>
      <c r="F786" s="1084"/>
      <c r="G786" s="1084"/>
      <c r="H786" s="1084"/>
      <c r="I786" s="1084"/>
      <c r="J786" s="1086"/>
      <c r="K786" s="1088">
        <f t="shared" si="3"/>
        <v>0</v>
      </c>
    </row>
    <row r="787" spans="2:11" ht="13" x14ac:dyDescent="0.3">
      <c r="B787" s="874" t="s">
        <v>387</v>
      </c>
      <c r="C787" s="592"/>
      <c r="D787" s="859"/>
      <c r="E787" s="859"/>
      <c r="F787" s="859"/>
      <c r="G787" s="859">
        <v>29.5</v>
      </c>
      <c r="H787" s="859">
        <v>4.3</v>
      </c>
      <c r="I787" s="859">
        <v>24.5</v>
      </c>
      <c r="J787" s="859">
        <v>-153.5</v>
      </c>
      <c r="K787" s="849">
        <f t="shared" si="3"/>
        <v>-95.2</v>
      </c>
    </row>
    <row r="788" spans="2:11" ht="13" x14ac:dyDescent="0.3">
      <c r="B788" s="874" t="s">
        <v>551</v>
      </c>
      <c r="C788" s="592"/>
      <c r="D788" s="859"/>
      <c r="E788" s="859">
        <v>-10.7</v>
      </c>
      <c r="F788" s="859"/>
      <c r="G788" s="859"/>
      <c r="H788" s="859"/>
      <c r="I788" s="859"/>
      <c r="J788" s="859">
        <v>10.7</v>
      </c>
      <c r="K788" s="849">
        <f t="shared" si="3"/>
        <v>0</v>
      </c>
    </row>
    <row r="789" spans="2:11" ht="13.5" thickBot="1" x14ac:dyDescent="0.35">
      <c r="B789" s="875" t="s">
        <v>766</v>
      </c>
      <c r="C789" s="592"/>
      <c r="D789" s="842">
        <f>SUM(D783,D787,D788)</f>
        <v>2239.3000000000002</v>
      </c>
      <c r="E789" s="842">
        <f t="shared" ref="E789:J789" si="4">SUM(E783,E787,E788)</f>
        <v>771.69999999999993</v>
      </c>
      <c r="F789" s="842">
        <f t="shared" si="4"/>
        <v>-12.9</v>
      </c>
      <c r="G789" s="842">
        <f t="shared" si="4"/>
        <v>-86.2</v>
      </c>
      <c r="H789" s="842">
        <f t="shared" si="4"/>
        <v>-27.3</v>
      </c>
      <c r="I789" s="842">
        <f t="shared" si="4"/>
        <v>129.30000000000001</v>
      </c>
      <c r="J789" s="842">
        <f t="shared" si="4"/>
        <v>34.700000000000003</v>
      </c>
      <c r="K789" s="861">
        <f>SUM(D789:J789)</f>
        <v>3048.6</v>
      </c>
    </row>
    <row r="790" spans="2:11" ht="15" thickTop="1" x14ac:dyDescent="0.35"/>
    <row r="792" spans="2:11" x14ac:dyDescent="0.35">
      <c r="B792" s="1095"/>
      <c r="D792" s="1096" t="s">
        <v>274</v>
      </c>
      <c r="E792" s="1096" t="s">
        <v>275</v>
      </c>
      <c r="F792" s="1097" t="s">
        <v>276</v>
      </c>
      <c r="G792" s="1097"/>
      <c r="H792" s="1097"/>
      <c r="I792" s="1097" t="s">
        <v>557</v>
      </c>
      <c r="J792" s="1096" t="s">
        <v>567</v>
      </c>
      <c r="K792" s="1097" t="s">
        <v>273</v>
      </c>
    </row>
    <row r="793" spans="2:11" ht="15" thickBot="1" x14ac:dyDescent="0.4">
      <c r="B793" s="1095"/>
      <c r="D793" s="1096"/>
      <c r="E793" s="1096"/>
      <c r="F793" s="1098"/>
      <c r="G793" s="1098"/>
      <c r="H793" s="1098"/>
      <c r="I793" s="1097"/>
      <c r="J793" s="1096"/>
      <c r="K793" s="1097"/>
    </row>
    <row r="794" spans="2:11" ht="24" x14ac:dyDescent="0.35">
      <c r="B794" s="1095"/>
      <c r="D794" s="1096"/>
      <c r="E794" s="1096"/>
      <c r="F794" s="1099" t="s">
        <v>555</v>
      </c>
      <c r="G794" s="868" t="s">
        <v>565</v>
      </c>
      <c r="H794" s="1099" t="s">
        <v>566</v>
      </c>
      <c r="I794" s="1097"/>
      <c r="J794" s="1096"/>
      <c r="K794" s="1097"/>
    </row>
    <row r="795" spans="2:11" x14ac:dyDescent="0.35">
      <c r="B795" s="1095"/>
      <c r="D795" s="1096"/>
      <c r="E795" s="1096"/>
      <c r="F795" s="1100"/>
      <c r="G795" s="867"/>
      <c r="H795" s="1100"/>
      <c r="I795" s="1097"/>
      <c r="J795" s="1096"/>
      <c r="K795" s="1097"/>
    </row>
    <row r="796" spans="2:11" ht="13.5" thickBot="1" x14ac:dyDescent="0.35">
      <c r="B796" s="841" t="s">
        <v>753</v>
      </c>
      <c r="C796" s="592"/>
      <c r="D796" s="842">
        <v>2239.3000000000002</v>
      </c>
      <c r="E796" s="842">
        <v>771.7</v>
      </c>
      <c r="F796" s="842">
        <v>-12.9</v>
      </c>
      <c r="G796" s="842">
        <v>-42</v>
      </c>
      <c r="H796" s="842">
        <v>-20.9</v>
      </c>
      <c r="I796" s="842">
        <v>142.5</v>
      </c>
      <c r="J796" s="842">
        <v>-37.1</v>
      </c>
      <c r="K796" s="843">
        <f>SUM(D796:J796)</f>
        <v>3040.6</v>
      </c>
    </row>
    <row r="797" spans="2:11" ht="13.5" thickTop="1" x14ac:dyDescent="0.3">
      <c r="B797" s="844" t="s">
        <v>385</v>
      </c>
      <c r="C797" s="592"/>
      <c r="D797" s="845"/>
      <c r="E797" s="845"/>
      <c r="F797" s="845"/>
      <c r="G797" s="845"/>
      <c r="H797" s="845"/>
      <c r="I797" s="845"/>
      <c r="J797" s="845"/>
      <c r="K797" s="846">
        <f>SUM(D797:J797)</f>
        <v>0</v>
      </c>
    </row>
    <row r="798" spans="2:11" ht="13" x14ac:dyDescent="0.3">
      <c r="B798" s="1089" t="s">
        <v>386</v>
      </c>
      <c r="C798" s="592"/>
      <c r="D798" s="1091"/>
      <c r="E798" s="1091"/>
      <c r="F798" s="1091"/>
      <c r="G798" s="1091">
        <v>15.3</v>
      </c>
      <c r="H798" s="1091">
        <v>-5.4</v>
      </c>
      <c r="I798" s="1091">
        <v>34.4</v>
      </c>
      <c r="J798" s="1093"/>
      <c r="K798" s="1087">
        <f>SUM(D798:J799)</f>
        <v>44.3</v>
      </c>
    </row>
    <row r="799" spans="2:11" ht="13" x14ac:dyDescent="0.3">
      <c r="B799" s="1090" t="s">
        <v>754</v>
      </c>
      <c r="C799" s="592"/>
      <c r="D799" s="1092"/>
      <c r="E799" s="1092"/>
      <c r="F799" s="1092"/>
      <c r="G799" s="1092"/>
      <c r="H799" s="1092"/>
      <c r="I799" s="1092"/>
      <c r="J799" s="1094"/>
      <c r="K799" s="1088"/>
    </row>
    <row r="800" spans="2:11" ht="13" x14ac:dyDescent="0.3">
      <c r="B800" s="847" t="s">
        <v>387</v>
      </c>
      <c r="C800" s="592"/>
      <c r="D800" s="869"/>
      <c r="E800" s="869"/>
      <c r="F800" s="869"/>
      <c r="G800" s="869">
        <v>15.3</v>
      </c>
      <c r="H800" s="869">
        <v>-5.4</v>
      </c>
      <c r="I800" s="869">
        <v>34.4</v>
      </c>
      <c r="J800" s="869">
        <v>148</v>
      </c>
      <c r="K800" s="866">
        <f>SUM(D800:J800)</f>
        <v>192.3</v>
      </c>
    </row>
    <row r="801" spans="2:11" ht="13" x14ac:dyDescent="0.3">
      <c r="B801" s="847" t="s">
        <v>551</v>
      </c>
      <c r="C801" s="592"/>
      <c r="D801" s="870"/>
      <c r="E801" s="870">
        <v>-93.7</v>
      </c>
      <c r="F801" s="870"/>
      <c r="G801" s="870"/>
      <c r="H801" s="870"/>
      <c r="I801" s="870"/>
      <c r="J801" s="870">
        <v>93.7</v>
      </c>
      <c r="K801" s="849">
        <f>SUM(D801:J801)</f>
        <v>0</v>
      </c>
    </row>
    <row r="802" spans="2:11" ht="13.5" thickBot="1" x14ac:dyDescent="0.35">
      <c r="B802" s="850" t="s">
        <v>771</v>
      </c>
      <c r="C802" s="592"/>
      <c r="D802" s="871">
        <v>2239.3000000000002</v>
      </c>
      <c r="E802" s="871">
        <v>678</v>
      </c>
      <c r="F802" s="871">
        <v>-12.9</v>
      </c>
      <c r="G802" s="871">
        <v>-26.7</v>
      </c>
      <c r="H802" s="871">
        <v>-26.299999999999997</v>
      </c>
      <c r="I802" s="871">
        <v>176.9</v>
      </c>
      <c r="J802" s="871">
        <v>204.60000000000002</v>
      </c>
      <c r="K802" s="846">
        <f>SUM(D802:J802)</f>
        <v>3232.9</v>
      </c>
    </row>
    <row r="803" spans="2:11" ht="13.5" thickBot="1" x14ac:dyDescent="0.35">
      <c r="B803" s="853"/>
      <c r="C803" s="592"/>
      <c r="D803" s="854"/>
      <c r="E803" s="854"/>
      <c r="F803" s="854"/>
      <c r="G803" s="854"/>
      <c r="H803" s="854"/>
      <c r="I803" s="854"/>
      <c r="J803" s="854"/>
      <c r="K803" s="855"/>
    </row>
    <row r="804" spans="2:11" ht="13.5" thickBot="1" x14ac:dyDescent="0.35">
      <c r="B804" s="872" t="s">
        <v>733</v>
      </c>
      <c r="C804" s="592"/>
      <c r="D804" s="856">
        <v>2239.3000000000002</v>
      </c>
      <c r="E804" s="856">
        <v>782.4</v>
      </c>
      <c r="F804" s="856">
        <v>-12.9</v>
      </c>
      <c r="G804" s="856">
        <v>-115.7</v>
      </c>
      <c r="H804" s="856">
        <v>-31.6</v>
      </c>
      <c r="I804" s="856">
        <v>104.8</v>
      </c>
      <c r="J804" s="856">
        <v>177.5</v>
      </c>
      <c r="K804" s="857">
        <f>SUM(D804:J804)</f>
        <v>3143.8000000000006</v>
      </c>
    </row>
    <row r="805" spans="2:11" ht="13.5" thickTop="1" x14ac:dyDescent="0.3">
      <c r="B805" s="873" t="s">
        <v>385</v>
      </c>
      <c r="C805" s="592"/>
      <c r="D805" s="858"/>
      <c r="E805" s="858"/>
      <c r="F805" s="858"/>
      <c r="G805" s="858"/>
      <c r="H805" s="858"/>
      <c r="I805" s="858"/>
      <c r="J805" s="858">
        <v>-225.3</v>
      </c>
      <c r="K805" s="846">
        <f t="shared" ref="K805:K809" si="5">SUM(D805:J805)</f>
        <v>-225.3</v>
      </c>
    </row>
    <row r="806" spans="2:11" ht="13" x14ac:dyDescent="0.3">
      <c r="B806" s="1081" t="s">
        <v>386</v>
      </c>
      <c r="C806" s="592"/>
      <c r="D806" s="1083"/>
      <c r="E806" s="1083"/>
      <c r="F806" s="1083"/>
      <c r="G806" s="1083">
        <v>73.2</v>
      </c>
      <c r="H806" s="1083">
        <v>10.7</v>
      </c>
      <c r="I806" s="1083">
        <v>37.700000000000003</v>
      </c>
      <c r="J806" s="1085"/>
      <c r="K806" s="1087">
        <f t="shared" si="5"/>
        <v>121.60000000000001</v>
      </c>
    </row>
    <row r="807" spans="2:11" ht="13" x14ac:dyDescent="0.3">
      <c r="B807" s="1082" t="s">
        <v>754</v>
      </c>
      <c r="C807" s="592"/>
      <c r="D807" s="1084"/>
      <c r="E807" s="1084"/>
      <c r="F807" s="1084"/>
      <c r="G807" s="1084"/>
      <c r="H807" s="1084"/>
      <c r="I807" s="1084"/>
      <c r="J807" s="1086"/>
      <c r="K807" s="1088">
        <f t="shared" si="5"/>
        <v>0</v>
      </c>
    </row>
    <row r="808" spans="2:11" ht="13" x14ac:dyDescent="0.3">
      <c r="B808" s="874" t="s">
        <v>387</v>
      </c>
      <c r="C808" s="592"/>
      <c r="D808" s="859"/>
      <c r="E808" s="859"/>
      <c r="F808" s="859"/>
      <c r="G808" s="859">
        <v>73.2</v>
      </c>
      <c r="H808" s="859">
        <v>10.7</v>
      </c>
      <c r="I808" s="859">
        <v>37.700000000000003</v>
      </c>
      <c r="J808" s="859">
        <v>-225.3</v>
      </c>
      <c r="K808" s="849">
        <f t="shared" si="5"/>
        <v>-103.7</v>
      </c>
    </row>
    <row r="809" spans="2:11" ht="13" x14ac:dyDescent="0.3">
      <c r="B809" s="874" t="s">
        <v>551</v>
      </c>
      <c r="C809" s="592"/>
      <c r="D809" s="859"/>
      <c r="E809" s="859">
        <v>-10.7</v>
      </c>
      <c r="F809" s="859"/>
      <c r="G809" s="859"/>
      <c r="H809" s="859"/>
      <c r="I809" s="859"/>
      <c r="J809" s="859">
        <v>10.7</v>
      </c>
      <c r="K809" s="849">
        <f t="shared" si="5"/>
        <v>0</v>
      </c>
    </row>
    <row r="810" spans="2:11" ht="13.5" thickBot="1" x14ac:dyDescent="0.35">
      <c r="B810" s="875" t="s">
        <v>771</v>
      </c>
      <c r="C810" s="592"/>
      <c r="D810" s="842">
        <v>2239.3000000000002</v>
      </c>
      <c r="E810" s="842">
        <v>771.69999999999993</v>
      </c>
      <c r="F810" s="842">
        <v>-12.9</v>
      </c>
      <c r="G810" s="842">
        <v>-42.5</v>
      </c>
      <c r="H810" s="842">
        <v>-20.900000000000002</v>
      </c>
      <c r="I810" s="842">
        <v>142.5</v>
      </c>
      <c r="J810" s="842">
        <v>-37.100000000000009</v>
      </c>
      <c r="K810" s="861">
        <f>SUM(D810:J810)</f>
        <v>3040.1</v>
      </c>
    </row>
    <row r="811" spans="2:11" ht="15" thickTop="1" x14ac:dyDescent="0.35"/>
    <row r="813" spans="2:11" x14ac:dyDescent="0.35">
      <c r="B813" s="388"/>
      <c r="C813" s="837"/>
      <c r="D813" s="838"/>
      <c r="E813" s="839"/>
      <c r="F813" s="839"/>
      <c r="G813" s="840"/>
      <c r="H813" s="840"/>
      <c r="I813" s="840"/>
      <c r="J813" s="839"/>
      <c r="K813" s="839"/>
    </row>
    <row r="814" spans="2:11" ht="43.5" x14ac:dyDescent="0.35">
      <c r="B814" s="388" t="s">
        <v>802</v>
      </c>
      <c r="C814" s="837"/>
      <c r="D814" s="838"/>
      <c r="E814" s="839"/>
      <c r="F814" s="839"/>
      <c r="G814" s="840"/>
      <c r="H814" s="840"/>
      <c r="I814" s="840"/>
      <c r="J814" s="839"/>
      <c r="K814" s="839"/>
    </row>
    <row r="815" spans="2:11" ht="15" customHeight="1" x14ac:dyDescent="0.35">
      <c r="B815" s="1095"/>
      <c r="D815" s="1096" t="s">
        <v>274</v>
      </c>
      <c r="E815" s="1096" t="s">
        <v>275</v>
      </c>
      <c r="F815" s="1097" t="s">
        <v>276</v>
      </c>
      <c r="G815" s="1097"/>
      <c r="H815" s="1097"/>
      <c r="I815" s="1097" t="s">
        <v>557</v>
      </c>
      <c r="J815" s="1097" t="s">
        <v>567</v>
      </c>
      <c r="K815" s="1097" t="s">
        <v>273</v>
      </c>
    </row>
    <row r="816" spans="2:11" ht="15" customHeight="1" thickBot="1" x14ac:dyDescent="0.4">
      <c r="B816" s="1095"/>
      <c r="D816" s="1096"/>
      <c r="E816" s="1096"/>
      <c r="F816" s="1098"/>
      <c r="G816" s="1098"/>
      <c r="H816" s="1098"/>
      <c r="I816" s="1097"/>
      <c r="J816" s="1097"/>
      <c r="K816" s="1097"/>
    </row>
    <row r="817" spans="2:11" ht="38.25" customHeight="1" x14ac:dyDescent="0.35">
      <c r="B817" s="1095"/>
      <c r="D817" s="1096"/>
      <c r="E817" s="1096"/>
      <c r="F817" s="1142" t="s">
        <v>555</v>
      </c>
      <c r="G817" s="1142" t="s">
        <v>565</v>
      </c>
      <c r="H817" s="1142" t="s">
        <v>566</v>
      </c>
      <c r="I817" s="1097"/>
      <c r="J817" s="1097"/>
      <c r="K817" s="1097"/>
    </row>
    <row r="818" spans="2:11" ht="38.25" customHeight="1" x14ac:dyDescent="0.35">
      <c r="B818" s="1095"/>
      <c r="D818" s="1096"/>
      <c r="E818" s="1096"/>
      <c r="F818" s="1141"/>
      <c r="G818" s="1141"/>
      <c r="H818" s="1141"/>
      <c r="I818" s="1141"/>
      <c r="J818" s="1141"/>
      <c r="K818" s="1097"/>
    </row>
    <row r="819" spans="2:11" ht="13.5" thickBot="1" x14ac:dyDescent="0.35">
      <c r="B819" s="841" t="s">
        <v>777</v>
      </c>
      <c r="C819" s="592"/>
      <c r="D819" s="842">
        <v>2239.3000000000002</v>
      </c>
      <c r="E819" s="842">
        <v>678</v>
      </c>
      <c r="F819" s="842">
        <v>-12.9</v>
      </c>
      <c r="G819" s="842">
        <v>-26.7</v>
      </c>
      <c r="H819" s="842">
        <v>-26.3</v>
      </c>
      <c r="I819" s="842">
        <v>176.9</v>
      </c>
      <c r="J819" s="842">
        <v>204.6</v>
      </c>
      <c r="K819" s="843">
        <f t="shared" ref="K819:K824" si="6">SUM(D819:J819)</f>
        <v>3232.9</v>
      </c>
    </row>
    <row r="820" spans="2:11" ht="13.5" thickTop="1" x14ac:dyDescent="0.3">
      <c r="B820" s="844" t="s">
        <v>385</v>
      </c>
      <c r="C820" s="592"/>
      <c r="D820" s="845"/>
      <c r="E820" s="845"/>
      <c r="F820" s="845"/>
      <c r="G820" s="845"/>
      <c r="H820" s="845"/>
      <c r="I820" s="845"/>
      <c r="J820" s="845">
        <v>104.2</v>
      </c>
      <c r="K820" s="846">
        <f t="shared" si="6"/>
        <v>104.2</v>
      </c>
    </row>
    <row r="821" spans="2:11" ht="13" x14ac:dyDescent="0.3">
      <c r="B821" s="1038" t="s">
        <v>386</v>
      </c>
      <c r="C821" s="592"/>
      <c r="D821" s="1038"/>
      <c r="E821" s="1038"/>
      <c r="F821" s="1038"/>
      <c r="G821" s="1038">
        <v>-0.5</v>
      </c>
      <c r="H821" s="1038">
        <v>3.4</v>
      </c>
      <c r="I821" s="1038">
        <v>17.600000000000001</v>
      </c>
      <c r="J821" s="1039"/>
      <c r="K821" s="1036">
        <f t="shared" si="6"/>
        <v>20.5</v>
      </c>
    </row>
    <row r="822" spans="2:11" ht="13" x14ac:dyDescent="0.3">
      <c r="B822" s="847" t="s">
        <v>387</v>
      </c>
      <c r="C822" s="592"/>
      <c r="D822" s="964"/>
      <c r="E822" s="964"/>
      <c r="F822" s="964"/>
      <c r="G822" s="964">
        <f>SUM(G820:G821)</f>
        <v>-0.5</v>
      </c>
      <c r="H822" s="964">
        <f>SUM(H820:H821)</f>
        <v>3.4</v>
      </c>
      <c r="I822" s="964">
        <f>SUM(I820:I821)</f>
        <v>17.600000000000001</v>
      </c>
      <c r="J822" s="964">
        <f>SUM(J820:J821)</f>
        <v>104.2</v>
      </c>
      <c r="K822" s="961">
        <f t="shared" si="6"/>
        <v>124.7</v>
      </c>
    </row>
    <row r="823" spans="2:11" ht="13" x14ac:dyDescent="0.3">
      <c r="B823" s="847" t="s">
        <v>551</v>
      </c>
      <c r="C823" s="592"/>
      <c r="D823" s="870"/>
      <c r="E823" s="870"/>
      <c r="F823" s="870"/>
      <c r="G823" s="870"/>
      <c r="H823" s="870"/>
      <c r="I823" s="870"/>
      <c r="J823" s="870"/>
      <c r="K823" s="849">
        <f t="shared" si="6"/>
        <v>0</v>
      </c>
    </row>
    <row r="824" spans="2:11" ht="13.5" thickBot="1" x14ac:dyDescent="0.35">
      <c r="B824" s="850" t="s">
        <v>755</v>
      </c>
      <c r="C824" s="592"/>
      <c r="D824" s="871">
        <f t="shared" ref="D824:J824" si="7">SUM(D819,D822,D823)</f>
        <v>2239.3000000000002</v>
      </c>
      <c r="E824" s="871">
        <f t="shared" si="7"/>
        <v>678</v>
      </c>
      <c r="F824" s="871">
        <f t="shared" si="7"/>
        <v>-12.9</v>
      </c>
      <c r="G824" s="871">
        <f t="shared" si="7"/>
        <v>-27.2</v>
      </c>
      <c r="H824" s="871">
        <f t="shared" si="7"/>
        <v>-22.900000000000002</v>
      </c>
      <c r="I824" s="871">
        <f t="shared" si="7"/>
        <v>194.5</v>
      </c>
      <c r="J824" s="871">
        <f t="shared" si="7"/>
        <v>308.8</v>
      </c>
      <c r="K824" s="846">
        <f t="shared" si="6"/>
        <v>3357.6000000000004</v>
      </c>
    </row>
    <row r="825" spans="2:11" ht="13.5" thickBot="1" x14ac:dyDescent="0.35">
      <c r="B825" s="853"/>
      <c r="C825" s="592"/>
      <c r="D825" s="854"/>
      <c r="E825" s="854"/>
      <c r="F825" s="854"/>
      <c r="G825" s="854"/>
      <c r="H825" s="854"/>
      <c r="I825" s="854"/>
      <c r="J825" s="854"/>
      <c r="K825" s="855"/>
    </row>
    <row r="826" spans="2:11" ht="13.5" thickBot="1" x14ac:dyDescent="0.35">
      <c r="B826" s="872" t="s">
        <v>753</v>
      </c>
      <c r="C826" s="592"/>
      <c r="D826" s="856">
        <v>2239.3000000000002</v>
      </c>
      <c r="E826" s="856">
        <v>771.7</v>
      </c>
      <c r="F826" s="856">
        <v>-12.9</v>
      </c>
      <c r="G826" s="856">
        <v>-42</v>
      </c>
      <c r="H826" s="856">
        <v>-20.9</v>
      </c>
      <c r="I826" s="856">
        <v>142.5</v>
      </c>
      <c r="J826" s="856">
        <v>-37.1</v>
      </c>
      <c r="K826" s="857">
        <f>SUM(D826:J826)</f>
        <v>3040.6</v>
      </c>
    </row>
    <row r="827" spans="2:11" ht="13.5" thickTop="1" x14ac:dyDescent="0.3">
      <c r="B827" s="873" t="s">
        <v>385</v>
      </c>
      <c r="C827" s="592"/>
      <c r="D827" s="858"/>
      <c r="E827" s="858"/>
      <c r="F827" s="858"/>
      <c r="G827" s="858"/>
      <c r="H827" s="858"/>
      <c r="I827" s="858"/>
      <c r="J827" s="858">
        <v>-47.6</v>
      </c>
      <c r="K827" s="846">
        <f t="shared" ref="K827:K830" si="8">SUM(D827:J827)</f>
        <v>-47.6</v>
      </c>
    </row>
    <row r="828" spans="2:11" ht="13" x14ac:dyDescent="0.3">
      <c r="B828" s="1033" t="s">
        <v>386</v>
      </c>
      <c r="C828" s="592"/>
      <c r="D828" s="1033"/>
      <c r="E828" s="1033"/>
      <c r="F828" s="1033"/>
      <c r="G828" s="1033"/>
      <c r="H828" s="1033">
        <v>-4.5</v>
      </c>
      <c r="I828" s="1033">
        <v>20.6</v>
      </c>
      <c r="J828" s="1034"/>
      <c r="K828" s="1036">
        <f t="shared" si="8"/>
        <v>16.100000000000001</v>
      </c>
    </row>
    <row r="829" spans="2:11" ht="13" x14ac:dyDescent="0.3">
      <c r="B829" s="874" t="s">
        <v>387</v>
      </c>
      <c r="C829" s="592"/>
      <c r="D829" s="859"/>
      <c r="E829" s="859"/>
      <c r="F829" s="859"/>
      <c r="G829" s="859"/>
      <c r="H829" s="859">
        <v>-4.5</v>
      </c>
      <c r="I829" s="859">
        <v>20.6</v>
      </c>
      <c r="J829" s="859">
        <v>-47.6</v>
      </c>
      <c r="K829" s="849">
        <f t="shared" si="8"/>
        <v>-31.5</v>
      </c>
    </row>
    <row r="830" spans="2:11" ht="13" x14ac:dyDescent="0.3">
      <c r="B830" s="874" t="s">
        <v>551</v>
      </c>
      <c r="C830" s="592"/>
      <c r="D830" s="859"/>
      <c r="E830" s="859"/>
      <c r="F830" s="859"/>
      <c r="G830" s="859"/>
      <c r="H830" s="859"/>
      <c r="I830" s="859"/>
      <c r="J830" s="859"/>
      <c r="K830" s="849">
        <f t="shared" si="8"/>
        <v>0</v>
      </c>
    </row>
    <row r="831" spans="2:11" ht="13.5" thickBot="1" x14ac:dyDescent="0.35">
      <c r="B831" s="841" t="s">
        <v>755</v>
      </c>
      <c r="C831" s="592"/>
      <c r="D831" s="842">
        <f t="shared" ref="D831:J831" si="9">SUM(D826,D829,D830)</f>
        <v>2239.3000000000002</v>
      </c>
      <c r="E831" s="842">
        <f t="shared" si="9"/>
        <v>771.7</v>
      </c>
      <c r="F831" s="842">
        <f t="shared" si="9"/>
        <v>-12.9</v>
      </c>
      <c r="G831" s="842">
        <f t="shared" si="9"/>
        <v>-42</v>
      </c>
      <c r="H831" s="842">
        <f t="shared" si="9"/>
        <v>-25.4</v>
      </c>
      <c r="I831" s="842">
        <f t="shared" si="9"/>
        <v>163.1</v>
      </c>
      <c r="J831" s="842">
        <f t="shared" si="9"/>
        <v>-84.7</v>
      </c>
      <c r="K831" s="861">
        <f>SUM(D831:J831)</f>
        <v>3009.1</v>
      </c>
    </row>
    <row r="832" spans="2:11" ht="15" thickTop="1" x14ac:dyDescent="0.35">
      <c r="B832" s="74"/>
      <c r="C832" s="837"/>
      <c r="D832" s="838"/>
      <c r="E832" s="839"/>
      <c r="F832" s="839"/>
      <c r="G832" s="840"/>
      <c r="H832" s="840"/>
      <c r="I832" s="840"/>
      <c r="J832" s="839"/>
      <c r="K832" s="839"/>
    </row>
    <row r="833" spans="2:11" x14ac:dyDescent="0.35">
      <c r="B833" s="74"/>
      <c r="C833" s="837"/>
      <c r="D833" s="838"/>
      <c r="E833" s="839"/>
      <c r="F833" s="839"/>
      <c r="G833" s="840"/>
      <c r="H833" s="840"/>
      <c r="I833" s="840"/>
      <c r="J833" s="839"/>
      <c r="K833" s="839"/>
    </row>
    <row r="834" spans="2:11" x14ac:dyDescent="0.35">
      <c r="B834" s="74"/>
      <c r="C834" s="837"/>
      <c r="D834" s="838"/>
      <c r="E834" s="839"/>
      <c r="F834" s="839"/>
      <c r="G834" s="840"/>
      <c r="H834" s="840"/>
      <c r="I834" s="840"/>
      <c r="J834" s="839"/>
      <c r="K834" s="839"/>
    </row>
    <row r="835" spans="2:11" ht="43.5" customHeight="1" x14ac:dyDescent="0.35">
      <c r="B835" s="388" t="s">
        <v>801</v>
      </c>
      <c r="C835" s="837"/>
      <c r="D835" s="838"/>
      <c r="E835" s="839"/>
      <c r="F835" s="839"/>
      <c r="G835" s="840"/>
      <c r="H835" s="840"/>
      <c r="I835" s="840"/>
      <c r="J835" s="839"/>
      <c r="K835" s="839"/>
    </row>
    <row r="836" spans="2:11" ht="15" customHeight="1" thickBot="1" x14ac:dyDescent="0.4">
      <c r="B836" s="1143"/>
      <c r="D836" s="1144" t="s">
        <v>274</v>
      </c>
      <c r="E836" s="1144" t="s">
        <v>275</v>
      </c>
      <c r="F836" s="1146" t="s">
        <v>276</v>
      </c>
      <c r="G836" s="1146"/>
      <c r="H836" s="1146"/>
      <c r="I836" s="1147" t="s">
        <v>557</v>
      </c>
      <c r="J836" s="1149" t="s">
        <v>567</v>
      </c>
      <c r="K836" s="1144" t="s">
        <v>273</v>
      </c>
    </row>
    <row r="837" spans="2:11" ht="56.25" customHeight="1" x14ac:dyDescent="0.35">
      <c r="B837" s="1143"/>
      <c r="D837" s="1145"/>
      <c r="E837" s="1145"/>
      <c r="F837" s="995" t="s">
        <v>555</v>
      </c>
      <c r="G837" s="965" t="s">
        <v>565</v>
      </c>
      <c r="H837" s="995" t="s">
        <v>566</v>
      </c>
      <c r="I837" s="1148"/>
      <c r="J837" s="1150"/>
      <c r="K837" s="1144"/>
    </row>
    <row r="838" spans="2:11" ht="24" customHeight="1" x14ac:dyDescent="0.35">
      <c r="B838" s="966" t="s">
        <v>777</v>
      </c>
      <c r="D838" s="967">
        <v>2239.3000000000002</v>
      </c>
      <c r="E838" s="922">
        <v>678</v>
      </c>
      <c r="F838" s="922">
        <v>-12.9</v>
      </c>
      <c r="G838" s="922">
        <v>-26.7</v>
      </c>
      <c r="H838" s="922">
        <v>-26.3</v>
      </c>
      <c r="I838" s="922">
        <v>176.9</v>
      </c>
      <c r="J838" s="968">
        <v>204.6</v>
      </c>
      <c r="K838" s="1004">
        <v>3232.9</v>
      </c>
    </row>
    <row r="839" spans="2:11" x14ac:dyDescent="0.35">
      <c r="B839" s="844" t="s">
        <v>385</v>
      </c>
      <c r="D839" s="969">
        <v>0</v>
      </c>
      <c r="E839" s="970">
        <v>0</v>
      </c>
      <c r="F839" s="970">
        <v>0</v>
      </c>
      <c r="G839" s="970">
        <v>0</v>
      </c>
      <c r="H839" s="971">
        <v>0</v>
      </c>
      <c r="I839" s="971">
        <v>0</v>
      </c>
      <c r="J839" s="971">
        <v>109.70000000000027</v>
      </c>
      <c r="K839" s="1013">
        <v>109.70000000000027</v>
      </c>
    </row>
    <row r="840" spans="2:11" x14ac:dyDescent="0.35">
      <c r="B840" s="972" t="s">
        <v>386</v>
      </c>
      <c r="D840" s="973">
        <v>0</v>
      </c>
      <c r="E840" s="974">
        <v>0</v>
      </c>
      <c r="F840" s="974">
        <v>3.8</v>
      </c>
      <c r="G840" s="974">
        <v>-44.900000000000006</v>
      </c>
      <c r="H840" s="975">
        <v>25.7</v>
      </c>
      <c r="I840" s="975">
        <v>-24</v>
      </c>
      <c r="J840" s="975">
        <v>0</v>
      </c>
      <c r="K840" s="1013">
        <v>-39.400000000000006</v>
      </c>
    </row>
    <row r="841" spans="2:11" x14ac:dyDescent="0.35">
      <c r="B841" s="847" t="s">
        <v>387</v>
      </c>
      <c r="D841" s="976">
        <v>0</v>
      </c>
      <c r="E841" s="977">
        <v>0</v>
      </c>
      <c r="F841" s="977">
        <v>3.8</v>
      </c>
      <c r="G841" s="977">
        <v>-44.900000000000006</v>
      </c>
      <c r="H841" s="978">
        <v>25.7</v>
      </c>
      <c r="I841" s="978">
        <v>-24</v>
      </c>
      <c r="J841" s="978">
        <v>109.70000000000027</v>
      </c>
      <c r="K841" s="1013">
        <v>70.300000000000267</v>
      </c>
    </row>
    <row r="842" spans="2:11" x14ac:dyDescent="0.35">
      <c r="B842" s="847" t="s">
        <v>551</v>
      </c>
      <c r="D842" s="969">
        <v>0</v>
      </c>
      <c r="E842" s="970">
        <v>117.9</v>
      </c>
      <c r="F842" s="970">
        <v>0</v>
      </c>
      <c r="G842" s="970">
        <v>0</v>
      </c>
      <c r="H842" s="971">
        <v>0</v>
      </c>
      <c r="I842" s="971">
        <v>0</v>
      </c>
      <c r="J842" s="971">
        <v>-117.9</v>
      </c>
      <c r="K842" s="1013">
        <v>0</v>
      </c>
    </row>
    <row r="843" spans="2:11" ht="15" thickBot="1" x14ac:dyDescent="0.4">
      <c r="B843" s="1000" t="s">
        <v>796</v>
      </c>
      <c r="D843" s="1001">
        <v>2239.3000000000002</v>
      </c>
      <c r="E843" s="1002">
        <v>795.9</v>
      </c>
      <c r="F843" s="1002">
        <v>-9.1000000000000014</v>
      </c>
      <c r="G843" s="1002">
        <v>-71.600000000000009</v>
      </c>
      <c r="H843" s="1003">
        <v>-0.60000000000000142</v>
      </c>
      <c r="I843" s="1003">
        <v>152.9</v>
      </c>
      <c r="J843" s="1003">
        <v>196.40000000000026</v>
      </c>
      <c r="K843" s="1015">
        <v>3303.2000000000007</v>
      </c>
    </row>
    <row r="844" spans="2:11" ht="15" thickBot="1" x14ac:dyDescent="0.4">
      <c r="B844" s="1008"/>
      <c r="C844" s="1026"/>
      <c r="D844" s="1009"/>
      <c r="E844" s="1010"/>
      <c r="F844" s="1010"/>
      <c r="G844" s="1011"/>
      <c r="H844" s="1010"/>
      <c r="I844" s="1011"/>
      <c r="J844" s="1011"/>
      <c r="K844" s="1012"/>
    </row>
    <row r="845" spans="2:11" x14ac:dyDescent="0.35">
      <c r="B845" s="1005" t="s">
        <v>753</v>
      </c>
      <c r="D845" s="1006">
        <v>2239.3000000000002</v>
      </c>
      <c r="E845" s="1007">
        <v>771.7</v>
      </c>
      <c r="F845" s="1007">
        <v>-12.9</v>
      </c>
      <c r="G845" s="1007">
        <v>-42</v>
      </c>
      <c r="H845" s="1007">
        <v>-20.900000000000002</v>
      </c>
      <c r="I845" s="1007">
        <v>142.5</v>
      </c>
      <c r="J845" s="1007">
        <v>-37.1</v>
      </c>
      <c r="K845" s="1016">
        <v>3040.6</v>
      </c>
    </row>
    <row r="846" spans="2:11" x14ac:dyDescent="0.35">
      <c r="B846" s="873" t="s">
        <v>385</v>
      </c>
      <c r="D846" s="980">
        <v>0</v>
      </c>
      <c r="E846" s="981">
        <v>0</v>
      </c>
      <c r="F846" s="981">
        <v>0</v>
      </c>
      <c r="G846" s="981">
        <v>0</v>
      </c>
      <c r="H846" s="981">
        <v>0</v>
      </c>
      <c r="I846" s="981">
        <v>0</v>
      </c>
      <c r="J846" s="981">
        <v>-42.4</v>
      </c>
      <c r="K846" s="1013">
        <v>-42.4</v>
      </c>
    </row>
    <row r="847" spans="2:11" x14ac:dyDescent="0.35">
      <c r="B847" s="982" t="s">
        <v>386</v>
      </c>
      <c r="D847" s="983">
        <v>0</v>
      </c>
      <c r="E847" s="984">
        <v>0</v>
      </c>
      <c r="F847" s="984">
        <v>0</v>
      </c>
      <c r="G847" s="984">
        <v>36.799999999999997</v>
      </c>
      <c r="H847" s="984">
        <v>-7.5</v>
      </c>
      <c r="I847" s="984">
        <v>15.3</v>
      </c>
      <c r="J847" s="984">
        <v>0</v>
      </c>
      <c r="K847" s="1013">
        <v>44.599999999999994</v>
      </c>
    </row>
    <row r="848" spans="2:11" x14ac:dyDescent="0.35">
      <c r="B848" s="874" t="s">
        <v>387</v>
      </c>
      <c r="D848" s="985">
        <v>0</v>
      </c>
      <c r="E848" s="986">
        <v>0</v>
      </c>
      <c r="F848" s="986">
        <v>0</v>
      </c>
      <c r="G848" s="986">
        <v>36.799999999999997</v>
      </c>
      <c r="H848" s="986">
        <v>-7.5</v>
      </c>
      <c r="I848" s="986">
        <v>15.3</v>
      </c>
      <c r="J848" s="986">
        <v>-42.4</v>
      </c>
      <c r="K848" s="1013">
        <v>2.1999999999999957</v>
      </c>
    </row>
    <row r="849" spans="2:11" x14ac:dyDescent="0.35">
      <c r="B849" s="874" t="s">
        <v>551</v>
      </c>
      <c r="D849" s="983">
        <v>0</v>
      </c>
      <c r="E849" s="984">
        <v>-97.3</v>
      </c>
      <c r="F849" s="984">
        <v>0</v>
      </c>
      <c r="G849" s="984">
        <v>0</v>
      </c>
      <c r="H849" s="984">
        <v>0</v>
      </c>
      <c r="I849" s="984">
        <v>0</v>
      </c>
      <c r="J849" s="984">
        <v>97.3</v>
      </c>
      <c r="K849" s="1013">
        <v>0</v>
      </c>
    </row>
    <row r="850" spans="2:11" x14ac:dyDescent="0.35">
      <c r="B850" s="996" t="s">
        <v>761</v>
      </c>
      <c r="D850" s="967">
        <v>2239.3000000000002</v>
      </c>
      <c r="E850" s="979">
        <v>674.40000000000009</v>
      </c>
      <c r="F850" s="979">
        <v>-12.9</v>
      </c>
      <c r="G850" s="979">
        <v>-5.2000000000000028</v>
      </c>
      <c r="H850" s="979">
        <v>-28.400000000000002</v>
      </c>
      <c r="I850" s="979">
        <v>157.80000000000001</v>
      </c>
      <c r="J850" s="979">
        <v>17.799999999999997</v>
      </c>
      <c r="K850" s="1014">
        <v>3042.8000000000006</v>
      </c>
    </row>
    <row r="853" spans="2:11" ht="43.5" x14ac:dyDescent="0.35">
      <c r="B853" s="388" t="s">
        <v>800</v>
      </c>
      <c r="C853" s="837"/>
      <c r="D853" s="838"/>
      <c r="E853" s="839"/>
      <c r="F853" s="839"/>
      <c r="G853" s="840"/>
      <c r="H853" s="840"/>
      <c r="I853" s="840"/>
      <c r="J853" s="839"/>
      <c r="K853" s="839"/>
    </row>
    <row r="854" spans="2:11" ht="15" customHeight="1" thickBot="1" x14ac:dyDescent="0.4">
      <c r="B854" s="1143"/>
      <c r="D854" s="1144" t="s">
        <v>274</v>
      </c>
      <c r="E854" s="1144" t="s">
        <v>275</v>
      </c>
      <c r="F854" s="1146" t="s">
        <v>276</v>
      </c>
      <c r="G854" s="1146"/>
      <c r="H854" s="1146"/>
      <c r="I854" s="1147" t="s">
        <v>557</v>
      </c>
      <c r="J854" s="1149" t="s">
        <v>567</v>
      </c>
      <c r="K854" s="1144" t="s">
        <v>273</v>
      </c>
    </row>
    <row r="855" spans="2:11" ht="57.75" customHeight="1" x14ac:dyDescent="0.35">
      <c r="B855" s="1143"/>
      <c r="D855" s="1145"/>
      <c r="E855" s="1145"/>
      <c r="F855" s="995" t="s">
        <v>555</v>
      </c>
      <c r="G855" s="965" t="s">
        <v>565</v>
      </c>
      <c r="H855" s="995" t="s">
        <v>566</v>
      </c>
      <c r="I855" s="1148"/>
      <c r="J855" s="1150"/>
      <c r="K855" s="1144"/>
    </row>
    <row r="856" spans="2:11" x14ac:dyDescent="0.35">
      <c r="B856" s="966" t="s">
        <v>777</v>
      </c>
      <c r="D856" s="987">
        <v>2239.3000000000002</v>
      </c>
      <c r="E856" s="988">
        <v>678</v>
      </c>
      <c r="F856" s="992">
        <v>-12.9</v>
      </c>
      <c r="G856" s="992">
        <v>-26.7</v>
      </c>
      <c r="H856" s="992">
        <v>-26.3</v>
      </c>
      <c r="I856" s="988">
        <v>176.9</v>
      </c>
      <c r="J856" s="988">
        <v>204.6</v>
      </c>
      <c r="K856" s="989">
        <v>3232.9</v>
      </c>
    </row>
    <row r="857" spans="2:11" x14ac:dyDescent="0.35">
      <c r="B857" s="844" t="s">
        <v>385</v>
      </c>
      <c r="D857" s="870" t="s">
        <v>1</v>
      </c>
      <c r="E857" s="870" t="s">
        <v>1</v>
      </c>
      <c r="F857" s="870" t="s">
        <v>1</v>
      </c>
      <c r="G857" s="870" t="s">
        <v>1</v>
      </c>
      <c r="H857" s="870" t="s">
        <v>1</v>
      </c>
      <c r="I857" s="870" t="s">
        <v>1</v>
      </c>
      <c r="J857" s="870">
        <v>101.9</v>
      </c>
      <c r="K857" s="990">
        <v>101.9</v>
      </c>
    </row>
    <row r="858" spans="2:11" x14ac:dyDescent="0.35">
      <c r="B858" s="972" t="s">
        <v>386</v>
      </c>
      <c r="D858" s="870" t="s">
        <v>1</v>
      </c>
      <c r="E858" s="870" t="s">
        <v>1</v>
      </c>
      <c r="F858" s="870">
        <v>3.8</v>
      </c>
      <c r="G858" s="870">
        <v>-44.9</v>
      </c>
      <c r="H858" s="870">
        <v>7.8</v>
      </c>
      <c r="I858" s="870">
        <v>-15.1</v>
      </c>
      <c r="J858" s="870" t="s">
        <v>714</v>
      </c>
      <c r="K858" s="990">
        <v>-48.4</v>
      </c>
    </row>
    <row r="859" spans="2:11" x14ac:dyDescent="0.35">
      <c r="B859" s="847" t="s">
        <v>387</v>
      </c>
      <c r="D859" s="870" t="s">
        <v>1</v>
      </c>
      <c r="E859" s="870" t="s">
        <v>1</v>
      </c>
      <c r="F859" s="870">
        <v>3.8</v>
      </c>
      <c r="G859" s="870">
        <v>-44.9</v>
      </c>
      <c r="H859" s="870">
        <v>7.8</v>
      </c>
      <c r="I859" s="870">
        <v>-15.1</v>
      </c>
      <c r="J859" s="870">
        <v>101.9</v>
      </c>
      <c r="K859" s="990">
        <v>53.5</v>
      </c>
    </row>
    <row r="860" spans="2:11" x14ac:dyDescent="0.35">
      <c r="B860" s="847" t="s">
        <v>551</v>
      </c>
      <c r="D860" s="870" t="s">
        <v>1</v>
      </c>
      <c r="E860" s="870">
        <v>117.9</v>
      </c>
      <c r="F860" s="870" t="s">
        <v>1</v>
      </c>
      <c r="G860" s="870" t="s">
        <v>1</v>
      </c>
      <c r="H860" s="870" t="s">
        <v>1</v>
      </c>
      <c r="I860" s="870" t="s">
        <v>1</v>
      </c>
      <c r="J860" s="870">
        <v>-117.9</v>
      </c>
      <c r="K860" s="990" t="s">
        <v>1</v>
      </c>
    </row>
    <row r="861" spans="2:11" ht="15" thickBot="1" x14ac:dyDescent="0.4">
      <c r="B861" s="1017" t="s">
        <v>797</v>
      </c>
      <c r="D861" s="1018">
        <v>2239.3000000000002</v>
      </c>
      <c r="E861" s="1019">
        <v>795.9</v>
      </c>
      <c r="F861" s="1019">
        <v>-9.1</v>
      </c>
      <c r="G861" s="1019">
        <v>-71.599999999999994</v>
      </c>
      <c r="H861" s="1019">
        <v>-18.5</v>
      </c>
      <c r="I861" s="1019">
        <v>161.80000000000001</v>
      </c>
      <c r="J861" s="1019">
        <v>188.6</v>
      </c>
      <c r="K861" s="1020" t="s">
        <v>798</v>
      </c>
    </row>
    <row r="862" spans="2:11" ht="15" thickBot="1" x14ac:dyDescent="0.4">
      <c r="B862" s="1008"/>
      <c r="C862" s="1026"/>
      <c r="D862" s="1024"/>
      <c r="E862" s="1024"/>
      <c r="F862" s="1024"/>
      <c r="G862" s="1024"/>
      <c r="H862" s="1024"/>
      <c r="I862" s="1024"/>
      <c r="J862" s="1024"/>
      <c r="K862" s="1025"/>
    </row>
    <row r="863" spans="2:11" x14ac:dyDescent="0.35">
      <c r="B863" s="1005" t="s">
        <v>753</v>
      </c>
      <c r="D863" s="1021">
        <v>2239.3000000000002</v>
      </c>
      <c r="E863" s="1022">
        <v>771.7</v>
      </c>
      <c r="F863" s="1022">
        <v>-12.9</v>
      </c>
      <c r="G863" s="1022">
        <v>-42</v>
      </c>
      <c r="H863" s="1022">
        <v>-20.9</v>
      </c>
      <c r="I863" s="1022">
        <v>142.5</v>
      </c>
      <c r="J863" s="1022">
        <v>-37.1</v>
      </c>
      <c r="K863" s="1023">
        <v>3040.6</v>
      </c>
    </row>
    <row r="864" spans="2:11" x14ac:dyDescent="0.35">
      <c r="B864" s="873" t="s">
        <v>385</v>
      </c>
      <c r="D864" s="993" t="s">
        <v>714</v>
      </c>
      <c r="E864" s="993" t="s">
        <v>714</v>
      </c>
      <c r="F864" s="993" t="s">
        <v>715</v>
      </c>
      <c r="G864" s="993" t="s">
        <v>716</v>
      </c>
      <c r="H864" s="993" t="s">
        <v>717</v>
      </c>
      <c r="I864" s="993" t="s">
        <v>718</v>
      </c>
      <c r="J864" s="993">
        <v>-4.7</v>
      </c>
      <c r="K864" s="990">
        <v>-4.7</v>
      </c>
    </row>
    <row r="865" spans="2:11" x14ac:dyDescent="0.35">
      <c r="B865" s="982" t="s">
        <v>386</v>
      </c>
      <c r="D865" s="993" t="s">
        <v>714</v>
      </c>
      <c r="E865" s="993" t="s">
        <v>714</v>
      </c>
      <c r="F865" s="993" t="s">
        <v>715</v>
      </c>
      <c r="G865" s="993">
        <v>34.799999999999997</v>
      </c>
      <c r="H865" s="993">
        <v>-26.9</v>
      </c>
      <c r="I865" s="993">
        <v>47.2</v>
      </c>
      <c r="J865" s="993" t="s">
        <v>714</v>
      </c>
      <c r="K865" s="990">
        <v>55.1</v>
      </c>
    </row>
    <row r="866" spans="2:11" x14ac:dyDescent="0.35">
      <c r="B866" s="874" t="s">
        <v>387</v>
      </c>
      <c r="D866" s="993" t="s">
        <v>714</v>
      </c>
      <c r="E866" s="993" t="s">
        <v>714</v>
      </c>
      <c r="F866" s="993" t="s">
        <v>715</v>
      </c>
      <c r="G866" s="993">
        <v>34.799999999999997</v>
      </c>
      <c r="H866" s="993">
        <v>-26.9</v>
      </c>
      <c r="I866" s="993">
        <v>47.2</v>
      </c>
      <c r="J866" s="993">
        <v>-4.7</v>
      </c>
      <c r="K866" s="990">
        <v>50.4</v>
      </c>
    </row>
    <row r="867" spans="2:11" x14ac:dyDescent="0.35">
      <c r="B867" s="874" t="s">
        <v>551</v>
      </c>
      <c r="D867" s="993" t="s">
        <v>714</v>
      </c>
      <c r="E867" s="993">
        <v>-93.7</v>
      </c>
      <c r="F867" s="993" t="s">
        <v>715</v>
      </c>
      <c r="G867" s="993" t="s">
        <v>716</v>
      </c>
      <c r="H867" s="993" t="s">
        <v>717</v>
      </c>
      <c r="I867" s="993" t="s">
        <v>718</v>
      </c>
      <c r="J867" s="993">
        <v>93.7</v>
      </c>
      <c r="K867" s="990" t="s">
        <v>799</v>
      </c>
    </row>
    <row r="868" spans="2:11" x14ac:dyDescent="0.35">
      <c r="B868" s="997" t="s">
        <v>766</v>
      </c>
      <c r="D868" s="991">
        <v>2239.3000000000002</v>
      </c>
      <c r="E868" s="992">
        <v>678</v>
      </c>
      <c r="F868" s="992">
        <v>-12.9</v>
      </c>
      <c r="G868" s="992">
        <v>-7.2</v>
      </c>
      <c r="H868" s="992">
        <v>-47.8</v>
      </c>
      <c r="I868" s="992">
        <v>189.7</v>
      </c>
      <c r="J868" s="992">
        <v>51.9</v>
      </c>
      <c r="K868" s="989">
        <v>3091</v>
      </c>
    </row>
    <row r="870" spans="2:11" x14ac:dyDescent="0.35">
      <c r="C870" s="837"/>
      <c r="D870" s="838"/>
      <c r="E870" s="839"/>
      <c r="F870" s="839"/>
      <c r="G870" s="840"/>
      <c r="H870" s="840"/>
      <c r="I870" s="840"/>
      <c r="J870" s="839"/>
      <c r="K870" s="839"/>
    </row>
    <row r="871" spans="2:11" ht="43.5" x14ac:dyDescent="0.35">
      <c r="B871" s="388" t="s">
        <v>805</v>
      </c>
      <c r="C871" s="837"/>
      <c r="D871" s="838"/>
      <c r="E871" s="839"/>
      <c r="F871" s="839"/>
      <c r="G871" s="840"/>
      <c r="H871" s="840"/>
      <c r="I871" s="840"/>
      <c r="J871" s="839"/>
      <c r="K871" s="839"/>
    </row>
    <row r="872" spans="2:11" ht="15" customHeight="1" x14ac:dyDescent="0.35">
      <c r="B872" s="1095"/>
      <c r="D872" s="1097" t="s">
        <v>274</v>
      </c>
      <c r="E872" s="1097" t="s">
        <v>275</v>
      </c>
      <c r="F872" s="1097" t="s">
        <v>276</v>
      </c>
      <c r="G872" s="1097"/>
      <c r="H872" s="1097"/>
      <c r="I872" s="1097" t="s">
        <v>557</v>
      </c>
      <c r="J872" s="1097" t="s">
        <v>567</v>
      </c>
      <c r="K872" s="1097" t="s">
        <v>273</v>
      </c>
    </row>
    <row r="873" spans="2:11" ht="15" thickBot="1" x14ac:dyDescent="0.4">
      <c r="B873" s="1095"/>
      <c r="D873" s="1097"/>
      <c r="E873" s="1097"/>
      <c r="F873" s="1098"/>
      <c r="G873" s="1098"/>
      <c r="H873" s="1098"/>
      <c r="I873" s="1097"/>
      <c r="J873" s="1097"/>
      <c r="K873" s="1097"/>
    </row>
    <row r="874" spans="2:11" ht="38.25" customHeight="1" x14ac:dyDescent="0.35">
      <c r="B874" s="1095"/>
      <c r="D874" s="1097"/>
      <c r="E874" s="1097"/>
      <c r="F874" s="1142" t="s">
        <v>555</v>
      </c>
      <c r="G874" s="1142" t="s">
        <v>565</v>
      </c>
      <c r="H874" s="1142" t="s">
        <v>566</v>
      </c>
      <c r="I874" s="1097"/>
      <c r="J874" s="1097"/>
      <c r="K874" s="1097"/>
    </row>
    <row r="875" spans="2:11" x14ac:dyDescent="0.35">
      <c r="B875" s="1095"/>
      <c r="D875" s="1097"/>
      <c r="E875" s="1097"/>
      <c r="F875" s="1141"/>
      <c r="G875" s="1141"/>
      <c r="H875" s="1141"/>
      <c r="I875" s="1141"/>
      <c r="J875" s="1141"/>
      <c r="K875" s="1097"/>
    </row>
    <row r="876" spans="2:11" ht="13.5" thickBot="1" x14ac:dyDescent="0.35">
      <c r="B876" s="921" t="s">
        <v>777</v>
      </c>
      <c r="C876" s="592"/>
      <c r="D876" s="842">
        <v>2239.3000000000002</v>
      </c>
      <c r="E876" s="999">
        <v>678</v>
      </c>
      <c r="F876" s="842">
        <v>-12.9</v>
      </c>
      <c r="G876" s="842">
        <v>-26.7</v>
      </c>
      <c r="H876" s="842">
        <v>-26.300000000000004</v>
      </c>
      <c r="I876" s="842">
        <v>176.9</v>
      </c>
      <c r="J876" s="842">
        <v>204.6</v>
      </c>
      <c r="K876" s="843">
        <f>SUM(D876:J876)</f>
        <v>3232.9</v>
      </c>
    </row>
    <row r="877" spans="2:11" ht="13.5" thickTop="1" x14ac:dyDescent="0.3">
      <c r="B877" s="844" t="s">
        <v>385</v>
      </c>
      <c r="C877" s="592"/>
      <c r="D877" s="845"/>
      <c r="E877" s="845"/>
      <c r="F877" s="845"/>
      <c r="G877" s="845"/>
      <c r="H877" s="845"/>
      <c r="I877" s="845"/>
      <c r="J877" s="845">
        <v>82.100000000001245</v>
      </c>
      <c r="K877" s="846">
        <f>SUM(D877:J877)</f>
        <v>82.100000000001245</v>
      </c>
    </row>
    <row r="878" spans="2:11" ht="13" x14ac:dyDescent="0.3">
      <c r="B878" s="972" t="s">
        <v>386</v>
      </c>
      <c r="C878" s="592"/>
      <c r="D878" s="1091"/>
      <c r="E878" s="1091"/>
      <c r="F878" s="1091">
        <v>3.8</v>
      </c>
      <c r="G878" s="1091">
        <v>-82.6</v>
      </c>
      <c r="H878" s="1091">
        <v>33.6</v>
      </c>
      <c r="I878" s="1091">
        <v>-67.3</v>
      </c>
      <c r="J878" s="1093"/>
      <c r="K878" s="1087">
        <f>SUM(D878:J879)</f>
        <v>-112.5</v>
      </c>
    </row>
    <row r="879" spans="2:11" ht="13" x14ac:dyDescent="0.3">
      <c r="B879" s="847" t="s">
        <v>387</v>
      </c>
      <c r="C879" s="592"/>
      <c r="D879" s="1092"/>
      <c r="E879" s="1092"/>
      <c r="F879" s="1092"/>
      <c r="G879" s="1092"/>
      <c r="H879" s="1092"/>
      <c r="I879" s="1092"/>
      <c r="J879" s="1094"/>
      <c r="K879" s="1088"/>
    </row>
    <row r="880" spans="2:11" ht="13" x14ac:dyDescent="0.3">
      <c r="B880" s="847" t="s">
        <v>551</v>
      </c>
      <c r="C880" s="592"/>
      <c r="D880" s="964"/>
      <c r="E880" s="964"/>
      <c r="F880" s="964">
        <f>SUM(F877:F878)</f>
        <v>3.8</v>
      </c>
      <c r="G880" s="964">
        <f>SUM(G877:G879)</f>
        <v>-82.6</v>
      </c>
      <c r="H880" s="964">
        <f t="shared" ref="H880:J880" si="10">SUM(H877:H879)</f>
        <v>33.6</v>
      </c>
      <c r="I880" s="964">
        <f t="shared" si="10"/>
        <v>-67.3</v>
      </c>
      <c r="J880" s="964">
        <f t="shared" si="10"/>
        <v>82.100000000001245</v>
      </c>
      <c r="K880" s="961">
        <f>SUM(D880:J880)</f>
        <v>-30.399999999998755</v>
      </c>
    </row>
    <row r="881" spans="2:11" ht="13" x14ac:dyDescent="0.3">
      <c r="B881" s="847" t="s">
        <v>795</v>
      </c>
      <c r="C881" s="592"/>
      <c r="D881" s="870"/>
      <c r="E881" s="870">
        <v>119.10000000000001</v>
      </c>
      <c r="F881" s="870"/>
      <c r="G881" s="870"/>
      <c r="H881" s="870"/>
      <c r="I881" s="870"/>
      <c r="J881" s="870">
        <v>-119.10000000000001</v>
      </c>
      <c r="K881" s="923"/>
    </row>
    <row r="882" spans="2:11" ht="13.5" thickBot="1" x14ac:dyDescent="0.35">
      <c r="B882" s="1028" t="s">
        <v>778</v>
      </c>
      <c r="C882" s="592"/>
      <c r="D882" s="871">
        <f>SUM(D876,D880,D881)</f>
        <v>2239.3000000000002</v>
      </c>
      <c r="E882" s="871">
        <f t="shared" ref="E882:J882" si="11">SUM(E876,E880,E881)</f>
        <v>797.1</v>
      </c>
      <c r="F882" s="871">
        <f t="shared" si="11"/>
        <v>-9.1000000000000014</v>
      </c>
      <c r="G882" s="871">
        <f t="shared" si="11"/>
        <v>-109.3</v>
      </c>
      <c r="H882" s="871">
        <f t="shared" si="11"/>
        <v>7.2999999999999972</v>
      </c>
      <c r="I882" s="871">
        <f t="shared" si="11"/>
        <v>109.60000000000001</v>
      </c>
      <c r="J882" s="871">
        <f t="shared" si="11"/>
        <v>167.60000000000122</v>
      </c>
      <c r="K882" s="846">
        <f>SUM(D882:J882)</f>
        <v>3202.5000000000014</v>
      </c>
    </row>
    <row r="883" spans="2:11" ht="13.5" thickBot="1" x14ac:dyDescent="0.35">
      <c r="B883" s="1027"/>
      <c r="C883" s="592"/>
      <c r="D883" s="854"/>
      <c r="E883" s="854"/>
      <c r="F883" s="854"/>
      <c r="G883" s="854"/>
      <c r="H883" s="854"/>
      <c r="I883" s="854"/>
      <c r="J883" s="854"/>
      <c r="K883" s="994"/>
    </row>
    <row r="884" spans="2:11" ht="13.5" thickBot="1" x14ac:dyDescent="0.35">
      <c r="B884" s="924" t="s">
        <v>753</v>
      </c>
      <c r="C884" s="592"/>
      <c r="D884" s="856">
        <v>2239.3000000000002</v>
      </c>
      <c r="E884" s="856">
        <v>771.7</v>
      </c>
      <c r="F884" s="856">
        <v>-12.9</v>
      </c>
      <c r="G884" s="856">
        <v>-42</v>
      </c>
      <c r="H884" s="856">
        <v>-20.900000000000002</v>
      </c>
      <c r="I884" s="856">
        <v>142.5</v>
      </c>
      <c r="J884" s="856">
        <v>-37.1</v>
      </c>
      <c r="K884" s="857">
        <f>SUM(D884:J884)</f>
        <v>3040.6</v>
      </c>
    </row>
    <row r="885" spans="2:11" ht="13.5" thickTop="1" x14ac:dyDescent="0.3">
      <c r="B885" s="873" t="s">
        <v>385</v>
      </c>
      <c r="C885" s="592"/>
      <c r="D885" s="858"/>
      <c r="E885" s="858"/>
      <c r="F885" s="858"/>
      <c r="G885" s="858"/>
      <c r="H885" s="858"/>
      <c r="I885" s="858"/>
      <c r="J885" s="858">
        <v>148</v>
      </c>
      <c r="K885" s="846">
        <f t="shared" ref="K885:K887" si="12">SUM(D885:J885)</f>
        <v>148</v>
      </c>
    </row>
    <row r="886" spans="2:11" ht="13" x14ac:dyDescent="0.3">
      <c r="B886" s="982" t="s">
        <v>386</v>
      </c>
      <c r="C886" s="592"/>
      <c r="D886" s="926"/>
      <c r="E886" s="926"/>
      <c r="F886" s="926"/>
      <c r="G886" s="926">
        <v>15.3</v>
      </c>
      <c r="H886" s="926">
        <v>-5.4</v>
      </c>
      <c r="I886" s="926">
        <v>34.4</v>
      </c>
      <c r="J886" s="926"/>
      <c r="K886" s="1037">
        <f t="shared" si="12"/>
        <v>44.3</v>
      </c>
    </row>
    <row r="887" spans="2:11" ht="13" x14ac:dyDescent="0.3">
      <c r="B887" s="874" t="s">
        <v>387</v>
      </c>
      <c r="C887" s="592"/>
      <c r="D887" s="1035"/>
      <c r="E887" s="1035"/>
      <c r="F887" s="1035"/>
      <c r="G887" s="926">
        <f>SUM(G885:G886)</f>
        <v>15.3</v>
      </c>
      <c r="H887" s="926">
        <f>SUM(H885:H886)</f>
        <v>-5.4</v>
      </c>
      <c r="I887" s="926">
        <f>SUM(I885:I886)</f>
        <v>34.4</v>
      </c>
      <c r="J887" s="926">
        <f>SUM(J885:J886)</f>
        <v>148</v>
      </c>
      <c r="K887" s="849">
        <f t="shared" si="12"/>
        <v>192.3</v>
      </c>
    </row>
    <row r="888" spans="2:11" ht="13" x14ac:dyDescent="0.3">
      <c r="B888" s="874" t="s">
        <v>551</v>
      </c>
      <c r="C888" s="925"/>
      <c r="D888" s="926"/>
      <c r="E888" s="859">
        <v>-93.7</v>
      </c>
      <c r="F888" s="926"/>
      <c r="G888" s="926"/>
      <c r="H888" s="926"/>
      <c r="I888" s="926"/>
      <c r="J888" s="859">
        <v>93.7</v>
      </c>
      <c r="K888" s="849"/>
    </row>
    <row r="889" spans="2:11" ht="13.5" thickBot="1" x14ac:dyDescent="0.35">
      <c r="B889" s="998" t="s">
        <v>779</v>
      </c>
      <c r="C889" s="592"/>
      <c r="D889" s="842">
        <f t="shared" ref="D889:J889" si="13">SUM(D884,D887,D888)</f>
        <v>2239.3000000000002</v>
      </c>
      <c r="E889" s="842">
        <f t="shared" si="13"/>
        <v>678</v>
      </c>
      <c r="F889" s="842">
        <f t="shared" si="13"/>
        <v>-12.9</v>
      </c>
      <c r="G889" s="842">
        <f t="shared" si="13"/>
        <v>-26.7</v>
      </c>
      <c r="H889" s="842">
        <f t="shared" si="13"/>
        <v>-26.300000000000004</v>
      </c>
      <c r="I889" s="842">
        <f t="shared" si="13"/>
        <v>176.9</v>
      </c>
      <c r="J889" s="842">
        <f t="shared" si="13"/>
        <v>204.60000000000002</v>
      </c>
      <c r="K889" s="861">
        <f>SUM(D889:J889)</f>
        <v>3232.9</v>
      </c>
    </row>
    <row r="890" spans="2:11" ht="15" thickTop="1" x14ac:dyDescent="0.35"/>
    <row r="892" spans="2:11" ht="43.5" x14ac:dyDescent="0.35">
      <c r="B892" s="388" t="s">
        <v>810</v>
      </c>
      <c r="C892" s="837"/>
      <c r="D892" s="838"/>
      <c r="E892" s="839"/>
      <c r="F892" s="839"/>
      <c r="G892" s="840"/>
      <c r="H892" s="840"/>
      <c r="I892" s="840"/>
      <c r="J892" s="839"/>
      <c r="K892" s="839"/>
    </row>
    <row r="893" spans="2:11" x14ac:dyDescent="0.35">
      <c r="B893" s="1095"/>
      <c r="D893" s="1097" t="s">
        <v>274</v>
      </c>
      <c r="E893" s="1097" t="s">
        <v>275</v>
      </c>
      <c r="F893" s="1097" t="s">
        <v>276</v>
      </c>
      <c r="G893" s="1097"/>
      <c r="H893" s="1097"/>
      <c r="I893" s="1097" t="s">
        <v>557</v>
      </c>
      <c r="J893" s="1097" t="s">
        <v>567</v>
      </c>
      <c r="K893" s="1097" t="s">
        <v>273</v>
      </c>
    </row>
    <row r="894" spans="2:11" ht="15" thickBot="1" x14ac:dyDescent="0.4">
      <c r="B894" s="1095"/>
      <c r="D894" s="1097"/>
      <c r="E894" s="1097"/>
      <c r="F894" s="1098"/>
      <c r="G894" s="1098"/>
      <c r="H894" s="1098"/>
      <c r="I894" s="1097"/>
      <c r="J894" s="1097"/>
      <c r="K894" s="1097"/>
    </row>
    <row r="895" spans="2:11" x14ac:dyDescent="0.35">
      <c r="B895" s="1095"/>
      <c r="D895" s="1097"/>
      <c r="E895" s="1097"/>
      <c r="F895" s="1142" t="s">
        <v>555</v>
      </c>
      <c r="G895" s="1142" t="s">
        <v>565</v>
      </c>
      <c r="H895" s="1142" t="s">
        <v>566</v>
      </c>
      <c r="I895" s="1097"/>
      <c r="J895" s="1097"/>
      <c r="K895" s="1097"/>
    </row>
    <row r="896" spans="2:11" ht="34.5" customHeight="1" x14ac:dyDescent="0.35">
      <c r="B896" s="1095"/>
      <c r="D896" s="1097"/>
      <c r="E896" s="1097"/>
      <c r="F896" s="1141"/>
      <c r="G896" s="1141"/>
      <c r="H896" s="1141"/>
      <c r="I896" s="1141"/>
      <c r="J896" s="1141"/>
      <c r="K896" s="1097"/>
    </row>
    <row r="897" spans="2:11" ht="15" thickBot="1" x14ac:dyDescent="0.4">
      <c r="B897" s="1062">
        <v>45292</v>
      </c>
      <c r="D897" s="842">
        <v>2239.3000000000002</v>
      </c>
      <c r="E897" s="922">
        <v>797.1</v>
      </c>
      <c r="F897" s="842">
        <v>-9.1</v>
      </c>
      <c r="G897" s="842">
        <v>-109.3</v>
      </c>
      <c r="H897" s="842">
        <v>7.3</v>
      </c>
      <c r="I897" s="842">
        <v>109.6</v>
      </c>
      <c r="J897" s="842">
        <v>167.6</v>
      </c>
      <c r="K897" s="843">
        <f>SUM(D897:J897)</f>
        <v>3202.5</v>
      </c>
    </row>
    <row r="898" spans="2:11" ht="15" thickTop="1" x14ac:dyDescent="0.35">
      <c r="B898" s="844" t="s">
        <v>385</v>
      </c>
      <c r="D898" s="845"/>
      <c r="E898" s="845"/>
      <c r="F898" s="845"/>
      <c r="G898" s="845"/>
      <c r="H898" s="845"/>
      <c r="I898" s="845"/>
      <c r="J898" s="845">
        <v>-118.09999999999989</v>
      </c>
      <c r="K898" s="846">
        <f>SUM(D898:J898)</f>
        <v>-118.09999999999989</v>
      </c>
    </row>
    <row r="899" spans="2:11" x14ac:dyDescent="0.35">
      <c r="B899" s="972" t="s">
        <v>386</v>
      </c>
      <c r="D899" s="1032"/>
      <c r="E899" s="1032"/>
      <c r="F899" s="1038"/>
      <c r="G899" s="1038">
        <v>-0.19999999999999998</v>
      </c>
      <c r="H899" s="1038">
        <v>3.3</v>
      </c>
      <c r="I899" s="1038">
        <v>-22.599999999999998</v>
      </c>
      <c r="J899" s="1039"/>
      <c r="K899" s="1036">
        <f>SUM(D899:J899)</f>
        <v>-19.5</v>
      </c>
    </row>
    <row r="900" spans="2:11" x14ac:dyDescent="0.35">
      <c r="B900" s="847" t="s">
        <v>387</v>
      </c>
      <c r="D900" s="1032"/>
      <c r="E900" s="1032"/>
      <c r="F900" s="1032"/>
      <c r="G900" s="1032">
        <f>SUM(G898:G899)</f>
        <v>-0.19999999999999998</v>
      </c>
      <c r="H900" s="1032">
        <f>SUM(H898:H899)</f>
        <v>3.3</v>
      </c>
      <c r="I900" s="1032">
        <f>SUM(I898:I899)</f>
        <v>-22.599999999999998</v>
      </c>
      <c r="J900" s="1032">
        <f>SUM(J898:J899)</f>
        <v>-118.09999999999989</v>
      </c>
      <c r="K900" s="1031">
        <f>SUM(D900:J900)</f>
        <v>-137.59999999999991</v>
      </c>
    </row>
    <row r="901" spans="2:11" x14ac:dyDescent="0.35">
      <c r="B901" s="847" t="s">
        <v>551</v>
      </c>
      <c r="D901" s="870"/>
      <c r="E901" s="870"/>
      <c r="F901" s="870"/>
      <c r="G901" s="870"/>
      <c r="H901" s="870"/>
      <c r="I901" s="870"/>
      <c r="J901" s="870"/>
      <c r="K901" s="923"/>
    </row>
    <row r="902" spans="2:11" ht="15" thickBot="1" x14ac:dyDescent="0.4">
      <c r="B902" s="1063">
        <v>45382</v>
      </c>
      <c r="D902" s="871">
        <f t="shared" ref="D902:J902" si="14">SUM(D897,D900,D901)</f>
        <v>2239.3000000000002</v>
      </c>
      <c r="E902" s="871">
        <f t="shared" si="14"/>
        <v>797.1</v>
      </c>
      <c r="F902" s="871">
        <f t="shared" si="14"/>
        <v>-9.1</v>
      </c>
      <c r="G902" s="871">
        <f t="shared" si="14"/>
        <v>-109.5</v>
      </c>
      <c r="H902" s="871">
        <f t="shared" si="14"/>
        <v>10.6</v>
      </c>
      <c r="I902" s="871">
        <f t="shared" si="14"/>
        <v>87</v>
      </c>
      <c r="J902" s="871">
        <f t="shared" si="14"/>
        <v>49.500000000000099</v>
      </c>
      <c r="K902" s="846">
        <f>SUM(D902:J902)</f>
        <v>3064.9</v>
      </c>
    </row>
    <row r="903" spans="2:11" ht="15" thickBot="1" x14ac:dyDescent="0.4">
      <c r="B903" s="1008"/>
      <c r="C903" s="1026"/>
      <c r="D903" s="1009"/>
      <c r="E903" s="1010"/>
      <c r="F903" s="1010"/>
      <c r="G903" s="1011"/>
      <c r="H903" s="1010"/>
      <c r="I903" s="1011"/>
      <c r="J903" s="1011"/>
      <c r="K903" s="1012"/>
    </row>
    <row r="904" spans="2:11" ht="15" thickBot="1" x14ac:dyDescent="0.4">
      <c r="B904" s="1064">
        <v>44927</v>
      </c>
      <c r="D904" s="856">
        <v>2239.3000000000002</v>
      </c>
      <c r="E904" s="856">
        <v>678</v>
      </c>
      <c r="F904" s="856">
        <v>-12.9</v>
      </c>
      <c r="G904" s="856">
        <v>-26.7</v>
      </c>
      <c r="H904" s="856">
        <v>-26.3</v>
      </c>
      <c r="I904" s="856">
        <v>176.9</v>
      </c>
      <c r="J904" s="856">
        <v>204.6</v>
      </c>
      <c r="K904" s="857">
        <f>SUM(D904:J904)</f>
        <v>3232.9</v>
      </c>
    </row>
    <row r="905" spans="2:11" ht="15" thickTop="1" x14ac:dyDescent="0.35">
      <c r="B905" s="873" t="s">
        <v>385</v>
      </c>
      <c r="D905" s="858"/>
      <c r="E905" s="858"/>
      <c r="F905" s="858"/>
      <c r="G905" s="858"/>
      <c r="H905" s="858"/>
      <c r="I905" s="858"/>
      <c r="J905" s="858">
        <v>104.2</v>
      </c>
      <c r="K905" s="846">
        <f t="shared" ref="K905:K907" si="15">SUM(D905:J905)</f>
        <v>104.2</v>
      </c>
    </row>
    <row r="906" spans="2:11" x14ac:dyDescent="0.35">
      <c r="B906" s="982" t="s">
        <v>386</v>
      </c>
      <c r="D906" s="1030"/>
      <c r="E906" s="1033"/>
      <c r="F906" s="1033"/>
      <c r="G906" s="1033">
        <v>-0.5</v>
      </c>
      <c r="H906" s="1033">
        <v>3.4</v>
      </c>
      <c r="I906" s="1033">
        <v>17.599999999999998</v>
      </c>
      <c r="J906" s="1034"/>
      <c r="K906" s="1036">
        <f t="shared" si="15"/>
        <v>20.499999999999996</v>
      </c>
    </row>
    <row r="907" spans="2:11" x14ac:dyDescent="0.35">
      <c r="B907" s="874" t="s">
        <v>387</v>
      </c>
      <c r="D907" s="926"/>
      <c r="E907" s="926"/>
      <c r="F907" s="926"/>
      <c r="G907" s="926">
        <f>SUM(G905:G906)</f>
        <v>-0.5</v>
      </c>
      <c r="H907" s="926">
        <f>SUM(H905:H906)</f>
        <v>3.4</v>
      </c>
      <c r="I907" s="926">
        <f>SUM(I905:I906)</f>
        <v>17.599999999999998</v>
      </c>
      <c r="J907" s="926">
        <f>SUM(J905:J906)</f>
        <v>104.2</v>
      </c>
      <c r="K907" s="849">
        <f t="shared" si="15"/>
        <v>124.7</v>
      </c>
    </row>
    <row r="908" spans="2:11" x14ac:dyDescent="0.35">
      <c r="B908" s="874" t="s">
        <v>551</v>
      </c>
      <c r="D908" s="859"/>
      <c r="E908" s="859"/>
      <c r="F908" s="859"/>
      <c r="G908" s="859"/>
      <c r="H908" s="859"/>
      <c r="I908" s="859"/>
      <c r="J908" s="859"/>
      <c r="K908" s="923"/>
    </row>
    <row r="909" spans="2:11" ht="15" thickBot="1" x14ac:dyDescent="0.4">
      <c r="B909" s="998" t="s">
        <v>807</v>
      </c>
      <c r="D909" s="842">
        <f t="shared" ref="D909:J909" si="16">SUM(D904,D907,D908)</f>
        <v>2239.3000000000002</v>
      </c>
      <c r="E909" s="842">
        <f t="shared" si="16"/>
        <v>678</v>
      </c>
      <c r="F909" s="842">
        <f t="shared" si="16"/>
        <v>-12.9</v>
      </c>
      <c r="G909" s="842">
        <f t="shared" si="16"/>
        <v>-27.2</v>
      </c>
      <c r="H909" s="842">
        <f t="shared" si="16"/>
        <v>-22.900000000000002</v>
      </c>
      <c r="I909" s="842">
        <f t="shared" si="16"/>
        <v>194.5</v>
      </c>
      <c r="J909" s="842">
        <f t="shared" si="16"/>
        <v>308.8</v>
      </c>
      <c r="K909" s="861">
        <f>SUM(D909:J909)</f>
        <v>3357.6000000000004</v>
      </c>
    </row>
    <row r="910" spans="2:11" ht="15" thickTop="1" x14ac:dyDescent="0.35"/>
  </sheetData>
  <mergeCells count="305">
    <mergeCell ref="D878:D879"/>
    <mergeCell ref="E878:E879"/>
    <mergeCell ref="F878:F879"/>
    <mergeCell ref="G878:G879"/>
    <mergeCell ref="H878:H879"/>
    <mergeCell ref="I878:I879"/>
    <mergeCell ref="J878:J879"/>
    <mergeCell ref="K878:K879"/>
    <mergeCell ref="B893:B896"/>
    <mergeCell ref="D893:D896"/>
    <mergeCell ref="E893:E896"/>
    <mergeCell ref="F893:H894"/>
    <mergeCell ref="I893:I896"/>
    <mergeCell ref="J893:J896"/>
    <mergeCell ref="K893:K896"/>
    <mergeCell ref="F895:F896"/>
    <mergeCell ref="G895:G896"/>
    <mergeCell ref="H895:H896"/>
    <mergeCell ref="B872:B875"/>
    <mergeCell ref="D872:D875"/>
    <mergeCell ref="E872:E875"/>
    <mergeCell ref="F872:H873"/>
    <mergeCell ref="I872:I875"/>
    <mergeCell ref="J872:J875"/>
    <mergeCell ref="K872:K875"/>
    <mergeCell ref="F874:F875"/>
    <mergeCell ref="H874:H875"/>
    <mergeCell ref="G874:G875"/>
    <mergeCell ref="B836:B837"/>
    <mergeCell ref="D836:D837"/>
    <mergeCell ref="E836:E837"/>
    <mergeCell ref="F836:H836"/>
    <mergeCell ref="I836:I837"/>
    <mergeCell ref="J836:J837"/>
    <mergeCell ref="K836:K837"/>
    <mergeCell ref="B854:B855"/>
    <mergeCell ref="D854:D855"/>
    <mergeCell ref="E854:E855"/>
    <mergeCell ref="F854:H854"/>
    <mergeCell ref="I854:I855"/>
    <mergeCell ref="J854:J855"/>
    <mergeCell ref="K854:K855"/>
    <mergeCell ref="B815:B818"/>
    <mergeCell ref="D815:D818"/>
    <mergeCell ref="E815:E818"/>
    <mergeCell ref="F815:H816"/>
    <mergeCell ref="I815:I818"/>
    <mergeCell ref="J815:J818"/>
    <mergeCell ref="K815:K818"/>
    <mergeCell ref="F817:F818"/>
    <mergeCell ref="H817:H818"/>
    <mergeCell ref="G817:G818"/>
    <mergeCell ref="B785:B786"/>
    <mergeCell ref="D785:D786"/>
    <mergeCell ref="E785:E786"/>
    <mergeCell ref="F785:F786"/>
    <mergeCell ref="G785:G786"/>
    <mergeCell ref="H785:H786"/>
    <mergeCell ref="I785:I786"/>
    <mergeCell ref="J785:J786"/>
    <mergeCell ref="K785:K786"/>
    <mergeCell ref="B771:B774"/>
    <mergeCell ref="D771:D774"/>
    <mergeCell ref="E771:E774"/>
    <mergeCell ref="F771:H772"/>
    <mergeCell ref="J771:J774"/>
    <mergeCell ref="K771:K774"/>
    <mergeCell ref="F773:F774"/>
    <mergeCell ref="H773:H774"/>
    <mergeCell ref="B777:B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I771:I774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92:B795"/>
    <mergeCell ref="D792:D795"/>
    <mergeCell ref="E792:E795"/>
    <mergeCell ref="F792:H793"/>
    <mergeCell ref="I792:I795"/>
    <mergeCell ref="J792:J795"/>
    <mergeCell ref="K792:K795"/>
    <mergeCell ref="F794:F795"/>
    <mergeCell ref="H794:H795"/>
    <mergeCell ref="B798:B799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806:B807"/>
    <mergeCell ref="D806:D807"/>
    <mergeCell ref="E806:E807"/>
    <mergeCell ref="F806:F807"/>
    <mergeCell ref="G806:G807"/>
    <mergeCell ref="H806:H807"/>
    <mergeCell ref="I806:I807"/>
    <mergeCell ref="J806:J807"/>
    <mergeCell ref="K806:K807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T79"/>
  <sheetViews>
    <sheetView showGridLines="0" topLeftCell="A15" zoomScale="80" zoomScaleNormal="80" zoomScaleSheetLayoutView="100" workbookViewId="0">
      <pane xSplit="3" topLeftCell="AI1" activePane="topRight" state="frozen"/>
      <selection activeCell="AC12" sqref="AC12"/>
      <selection pane="topRight" activeCell="AT20" sqref="AT20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81640625" style="230" customWidth="1"/>
    <col min="35" max="35" width="14.81640625" style="230" customWidth="1"/>
    <col min="36" max="36" width="14.7265625" style="230" customWidth="1"/>
    <col min="37" max="37" width="18" style="230" customWidth="1"/>
    <col min="38" max="40" width="15.26953125" style="230" customWidth="1"/>
    <col min="41" max="41" width="14.453125" style="230" customWidth="1"/>
    <col min="42" max="42" width="13.453125" style="230" customWidth="1"/>
    <col min="43" max="43" width="13.1796875" style="230" customWidth="1"/>
    <col min="44" max="44" width="13.7265625" style="230" customWidth="1"/>
    <col min="45" max="45" width="13.1796875" style="230" customWidth="1"/>
    <col min="46" max="46" width="14.54296875" style="230" customWidth="1"/>
    <col min="47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46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6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6" ht="25.5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446" t="s">
        <v>757</v>
      </c>
      <c r="AM3" s="446" t="s">
        <v>764</v>
      </c>
      <c r="AN3" s="446" t="s">
        <v>767</v>
      </c>
      <c r="AO3" s="446" t="s">
        <v>772</v>
      </c>
      <c r="AP3" s="446" t="s">
        <v>789</v>
      </c>
      <c r="AQ3" s="446" t="s">
        <v>790</v>
      </c>
      <c r="AR3" s="446" t="s">
        <v>791</v>
      </c>
      <c r="AS3" s="446" t="s">
        <v>792</v>
      </c>
      <c r="AT3" s="293" t="s">
        <v>808</v>
      </c>
    </row>
    <row r="4" spans="1:46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6" t="s">
        <v>220</v>
      </c>
      <c r="AP4" s="446" t="s">
        <v>220</v>
      </c>
      <c r="AQ4" s="446" t="s">
        <v>220</v>
      </c>
      <c r="AR4" s="446" t="s">
        <v>220</v>
      </c>
      <c r="AS4" s="446" t="s">
        <v>220</v>
      </c>
      <c r="AT4" s="293" t="s">
        <v>220</v>
      </c>
    </row>
    <row r="5" spans="1:46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6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6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  <c r="AO7" s="441">
        <v>191800</v>
      </c>
      <c r="AP7" s="441">
        <v>130600</v>
      </c>
      <c r="AQ7" s="441">
        <v>139800</v>
      </c>
      <c r="AR7" s="441">
        <v>132800</v>
      </c>
      <c r="AS7" s="441" t="s">
        <v>780</v>
      </c>
      <c r="AT7" s="441">
        <v>-142800</v>
      </c>
    </row>
    <row r="8" spans="1:46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</row>
    <row r="9" spans="1:46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  <c r="AO9" s="445">
        <v>733000</v>
      </c>
      <c r="AP9" s="445">
        <v>191400</v>
      </c>
      <c r="AQ9" s="445">
        <v>389700</v>
      </c>
      <c r="AR9" s="445">
        <v>594400</v>
      </c>
      <c r="AS9" s="445">
        <v>791700</v>
      </c>
      <c r="AT9" s="445">
        <v>219200</v>
      </c>
    </row>
    <row r="10" spans="1:46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  <c r="AR10" s="927"/>
      <c r="AS10" s="927"/>
    </row>
    <row r="11" spans="1:46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  <c r="AR11" s="927"/>
      <c r="AS11" s="927"/>
    </row>
    <row r="12" spans="1:46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795"/>
      <c r="AI12" s="795">
        <v>-4100</v>
      </c>
      <c r="AJ12" s="795">
        <v>-17700</v>
      </c>
      <c r="AK12" s="795">
        <v>-19200</v>
      </c>
      <c r="AL12" s="795"/>
      <c r="AM12" s="795">
        <v>-6300</v>
      </c>
      <c r="AN12" s="795">
        <v>-9000</v>
      </c>
      <c r="AO12" s="795">
        <v>-18800</v>
      </c>
      <c r="AP12" s="795"/>
      <c r="AQ12" s="795">
        <v>-1300</v>
      </c>
      <c r="AR12" s="927">
        <v>-2000</v>
      </c>
      <c r="AS12" s="928">
        <v>-15600</v>
      </c>
    </row>
    <row r="13" spans="1:46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  <c r="AR13" s="927"/>
      <c r="AS13" s="927"/>
    </row>
    <row r="14" spans="1:46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795"/>
      <c r="AI14" s="795">
        <v>4700</v>
      </c>
      <c r="AJ14" s="795">
        <v>5600</v>
      </c>
      <c r="AK14" s="795">
        <v>4800</v>
      </c>
      <c r="AL14" s="795"/>
      <c r="AM14" s="795">
        <v>3300</v>
      </c>
      <c r="AN14" s="795">
        <v>6100</v>
      </c>
      <c r="AO14" s="795">
        <v>7800</v>
      </c>
      <c r="AP14" s="795"/>
      <c r="AQ14" s="795"/>
      <c r="AR14" s="927">
        <v>1100</v>
      </c>
      <c r="AS14" s="927">
        <v>1900</v>
      </c>
    </row>
    <row r="15" spans="1:46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  <c r="AO15" s="445">
        <v>122400</v>
      </c>
      <c r="AP15" s="445">
        <v>31700</v>
      </c>
      <c r="AQ15" s="445">
        <v>67800</v>
      </c>
      <c r="AR15" s="929">
        <v>105200</v>
      </c>
      <c r="AS15" s="929">
        <v>140700</v>
      </c>
      <c r="AT15" s="929">
        <v>40500</v>
      </c>
    </row>
    <row r="16" spans="1:46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  <c r="AQ16" s="231">
        <v>-300</v>
      </c>
      <c r="AR16" s="929"/>
      <c r="AS16" s="929"/>
    </row>
    <row r="17" spans="1:46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  <c r="AQ17" s="231">
        <v>195700</v>
      </c>
      <c r="AR17" s="445"/>
      <c r="AS17" s="445"/>
    </row>
    <row r="18" spans="1:46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  <c r="AR18" s="929"/>
      <c r="AS18" s="929"/>
    </row>
    <row r="19" spans="1:46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  <c r="AR19" s="929"/>
      <c r="AS19" s="929"/>
    </row>
    <row r="20" spans="1:46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  <c r="AO20" s="445">
        <v>300</v>
      </c>
      <c r="AP20" s="445">
        <v>-100</v>
      </c>
      <c r="AQ20" s="445">
        <v>-300</v>
      </c>
      <c r="AR20" s="929">
        <v>100</v>
      </c>
      <c r="AS20" s="929">
        <v>700</v>
      </c>
      <c r="AT20" s="929">
        <v>300</v>
      </c>
    </row>
    <row r="21" spans="1:46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  <c r="AO21" s="445">
        <v>-14000</v>
      </c>
      <c r="AP21" s="445">
        <v>-23800</v>
      </c>
      <c r="AQ21" s="445">
        <v>-37100</v>
      </c>
      <c r="AR21" s="929">
        <v>-26800</v>
      </c>
      <c r="AS21" s="930">
        <v>-30000</v>
      </c>
      <c r="AT21" s="930">
        <v>3500</v>
      </c>
    </row>
    <row r="22" spans="1:46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  <c r="AR22" s="498"/>
      <c r="AS22" s="498"/>
    </row>
    <row r="23" spans="1:46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  <c r="AO23" s="445">
        <v>-17100</v>
      </c>
      <c r="AP23" s="445">
        <v>-32200</v>
      </c>
      <c r="AQ23" s="445">
        <v>195700</v>
      </c>
      <c r="AR23" s="445">
        <v>344400</v>
      </c>
      <c r="AS23" s="445">
        <v>313000</v>
      </c>
      <c r="AT23" s="445">
        <v>133600</v>
      </c>
    </row>
    <row r="24" spans="1:46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  <c r="AR24" s="927"/>
      <c r="AS24" s="927"/>
    </row>
    <row r="25" spans="1:46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  <c r="AR25" s="927"/>
      <c r="AS25" s="927"/>
    </row>
    <row r="26" spans="1:46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  <c r="AR26" s="927"/>
      <c r="AS26" s="927"/>
    </row>
    <row r="27" spans="1:46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  <c r="AR27" s="927"/>
      <c r="AS27" s="927"/>
    </row>
    <row r="28" spans="1:46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  <c r="AR28" s="927"/>
      <c r="AS28" s="927"/>
    </row>
    <row r="29" spans="1:46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  <c r="AR29" s="927"/>
      <c r="AS29" s="927"/>
    </row>
    <row r="30" spans="1:46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  <c r="AO30" s="445">
        <v>13000</v>
      </c>
      <c r="AP30" s="445">
        <v>-200</v>
      </c>
      <c r="AQ30" s="445">
        <v>-58600</v>
      </c>
      <c r="AR30" s="931">
        <v>-59600</v>
      </c>
      <c r="AS30" s="931">
        <v>-110400</v>
      </c>
      <c r="AT30" s="931">
        <v>-5400</v>
      </c>
    </row>
    <row r="31" spans="1:46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  <c r="AR31" s="498"/>
      <c r="AS31" s="498"/>
    </row>
    <row r="32" spans="1:46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796">
        <v>57800</v>
      </c>
      <c r="AI32" s="796">
        <v>190700</v>
      </c>
      <c r="AJ32" s="796">
        <v>313900</v>
      </c>
      <c r="AK32" s="796">
        <v>699800</v>
      </c>
      <c r="AL32" s="796">
        <v>37600</v>
      </c>
      <c r="AM32" s="796">
        <v>320000</v>
      </c>
      <c r="AN32" s="796">
        <f>SUM(AN7:AN30)</f>
        <v>572200</v>
      </c>
      <c r="AO32" s="796">
        <v>1018400</v>
      </c>
      <c r="AP32" s="796">
        <f>SUM(AP7:AP30)</f>
        <v>297400</v>
      </c>
      <c r="AQ32" s="796">
        <v>695700</v>
      </c>
      <c r="AR32" s="796">
        <v>1089600</v>
      </c>
      <c r="AS32" s="796">
        <v>1211000</v>
      </c>
      <c r="AT32" s="796">
        <v>241900</v>
      </c>
    </row>
    <row r="33" spans="1:46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N33" s="233"/>
      <c r="AO33" s="233"/>
      <c r="AP33" s="233"/>
      <c r="AQ33" s="233"/>
      <c r="AR33" s="233"/>
      <c r="AS33" s="233"/>
    </row>
    <row r="34" spans="1:46" ht="25.5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446" t="s">
        <v>757</v>
      </c>
      <c r="AM34" s="446" t="s">
        <v>764</v>
      </c>
      <c r="AN34" s="446" t="s">
        <v>767</v>
      </c>
      <c r="AO34" s="446" t="s">
        <v>772</v>
      </c>
      <c r="AP34" s="446" t="s">
        <v>789</v>
      </c>
      <c r="AQ34" s="446" t="s">
        <v>790</v>
      </c>
      <c r="AR34" s="446" t="s">
        <v>791</v>
      </c>
      <c r="AS34" s="446" t="s">
        <v>792</v>
      </c>
      <c r="AT34" s="293" t="s">
        <v>808</v>
      </c>
    </row>
    <row r="35" spans="1:46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447" t="s">
        <v>220</v>
      </c>
      <c r="AO35" s="446" t="s">
        <v>220</v>
      </c>
      <c r="AP35" s="446" t="s">
        <v>220</v>
      </c>
      <c r="AQ35" s="446" t="s">
        <v>220</v>
      </c>
      <c r="AR35" s="446" t="s">
        <v>220</v>
      </c>
      <c r="AS35" s="446" t="s">
        <v>220</v>
      </c>
      <c r="AT35" s="293" t="s">
        <v>220</v>
      </c>
    </row>
    <row r="36" spans="1:46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6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6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  <c r="AO38" s="445">
        <v>-856900</v>
      </c>
      <c r="AP38" s="445">
        <v>-255800</v>
      </c>
      <c r="AQ38" s="445">
        <v>-596000</v>
      </c>
      <c r="AR38" s="445">
        <v>-910200</v>
      </c>
      <c r="AS38" s="445">
        <v>-1359000</v>
      </c>
      <c r="AT38" s="445">
        <v>-201700</v>
      </c>
    </row>
    <row r="39" spans="1:46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  <c r="AO39" s="445">
        <v>75900</v>
      </c>
      <c r="AP39" s="445">
        <v>1900</v>
      </c>
      <c r="AQ39" s="445">
        <v>2500</v>
      </c>
      <c r="AR39" s="445">
        <v>171400</v>
      </c>
      <c r="AS39" s="445">
        <v>357000</v>
      </c>
      <c r="AT39" s="445">
        <v>7300</v>
      </c>
    </row>
    <row r="40" spans="1:46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  <c r="AR40" s="932"/>
      <c r="AS40" s="932"/>
    </row>
    <row r="41" spans="1:46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1065"/>
    </row>
    <row r="42" spans="1:46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  <c r="AR42" s="932"/>
      <c r="AS42" s="932"/>
      <c r="AT42" s="1065"/>
    </row>
    <row r="43" spans="1:46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  <c r="AR43" s="932"/>
      <c r="AS43" s="932"/>
      <c r="AT43" s="1065"/>
    </row>
    <row r="44" spans="1:46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  <c r="AR44" s="932"/>
      <c r="AS44" s="932"/>
      <c r="AT44" s="1065"/>
    </row>
    <row r="45" spans="1:46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  <c r="AR45" s="932"/>
      <c r="AS45" s="932"/>
      <c r="AT45" s="1065"/>
    </row>
    <row r="46" spans="1:46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  <c r="AO46" s="445">
        <v>4400</v>
      </c>
      <c r="AP46" s="445">
        <v>400</v>
      </c>
      <c r="AQ46" s="445">
        <v>2800</v>
      </c>
      <c r="AR46" s="445">
        <v>7700</v>
      </c>
      <c r="AS46" s="445">
        <v>7700</v>
      </c>
      <c r="AT46" s="1065"/>
    </row>
    <row r="47" spans="1:46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  <c r="AR47" s="932"/>
      <c r="AS47" s="932"/>
      <c r="AT47" s="1065"/>
    </row>
    <row r="48" spans="1:46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1065"/>
    </row>
    <row r="49" spans="1:46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1065"/>
    </row>
    <row r="50" spans="1:46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  <c r="AR50" s="932"/>
      <c r="AS50" s="932"/>
    </row>
    <row r="51" spans="1:46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  <c r="AO51" s="455">
        <v>3700</v>
      </c>
      <c r="AP51" s="455">
        <v>1400</v>
      </c>
      <c r="AQ51" s="455">
        <v>3100</v>
      </c>
      <c r="AR51" s="933">
        <v>4900</v>
      </c>
      <c r="AS51" s="933">
        <v>7200</v>
      </c>
      <c r="AT51" s="933">
        <v>1700</v>
      </c>
    </row>
    <row r="52" spans="1:46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R52" s="932"/>
      <c r="AS52" s="932"/>
    </row>
    <row r="53" spans="1:46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  <c r="AO53" s="245">
        <v>-772900</v>
      </c>
      <c r="AP53" s="245">
        <f>SUM(AP38:AP51)</f>
        <v>-252100</v>
      </c>
      <c r="AQ53" s="245">
        <v>-587600</v>
      </c>
      <c r="AR53" s="934">
        <v>-726200</v>
      </c>
      <c r="AS53" s="934">
        <v>-987100</v>
      </c>
      <c r="AT53" s="934">
        <v>-192700</v>
      </c>
    </row>
    <row r="54" spans="1:46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R54" s="935"/>
      <c r="AS54" s="935"/>
    </row>
    <row r="55" spans="1:46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R55" s="932"/>
      <c r="AS55" s="932"/>
    </row>
    <row r="56" spans="1:46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R56" s="936"/>
      <c r="AS56" s="936"/>
    </row>
    <row r="57" spans="1:46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  <c r="AO57" s="445">
        <v>-140100</v>
      </c>
      <c r="AP57" s="445">
        <v>-40300</v>
      </c>
      <c r="AQ57" s="445">
        <v>-82600</v>
      </c>
      <c r="AR57" s="445">
        <v>-114400</v>
      </c>
      <c r="AS57" s="445">
        <v>-166500</v>
      </c>
      <c r="AT57" s="445">
        <v>-41600</v>
      </c>
    </row>
    <row r="58" spans="1:46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  <c r="AR58" s="932"/>
      <c r="AS58" s="932"/>
    </row>
    <row r="59" spans="1:46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  <c r="AO59" s="445">
        <v>141400</v>
      </c>
      <c r="AP59" s="445">
        <v>158700</v>
      </c>
      <c r="AQ59" s="445">
        <v>198100</v>
      </c>
      <c r="AR59" s="445">
        <v>149400</v>
      </c>
      <c r="AS59" s="445">
        <v>392200</v>
      </c>
      <c r="AT59" s="445">
        <v>29600</v>
      </c>
    </row>
    <row r="60" spans="1:46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  <c r="AO60" s="445">
        <v>-309000</v>
      </c>
      <c r="AP60" s="445">
        <v>-77300</v>
      </c>
      <c r="AQ60" s="445">
        <v>-153300</v>
      </c>
      <c r="AR60" s="445">
        <v>-270400</v>
      </c>
      <c r="AS60" s="445">
        <v>-360000</v>
      </c>
      <c r="AT60" s="445">
        <v>-104300</v>
      </c>
    </row>
    <row r="61" spans="1:46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  <c r="AR61" s="932"/>
      <c r="AS61" s="932"/>
    </row>
    <row r="62" spans="1:46" s="231" customFormat="1" ht="15" customHeigh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  <c r="AO62" s="445">
        <v>-104600</v>
      </c>
      <c r="AP62" s="445">
        <v>-37100</v>
      </c>
      <c r="AQ62" s="445">
        <v>-72100</v>
      </c>
      <c r="AR62" s="445">
        <v>-108500</v>
      </c>
      <c r="AS62" s="445">
        <v>-149400</v>
      </c>
      <c r="AT62" s="445">
        <v>-37800</v>
      </c>
    </row>
    <row r="63" spans="1:46" s="231" customFormat="1" ht="15" customHeight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  <c r="AO63" s="445">
        <v>96100</v>
      </c>
      <c r="AP63" s="445">
        <v>0</v>
      </c>
      <c r="AQ63" s="445" t="s">
        <v>1</v>
      </c>
      <c r="AR63" s="445">
        <v>4700</v>
      </c>
      <c r="AS63" s="445">
        <v>139000</v>
      </c>
      <c r="AT63" s="445">
        <v>20300</v>
      </c>
    </row>
    <row r="64" spans="1:46" s="231" customFormat="1" ht="15" customHeight="1" collapsed="1" x14ac:dyDescent="0.35">
      <c r="A64"/>
      <c r="B64" s="444" t="s">
        <v>794</v>
      </c>
      <c r="C64" s="457"/>
      <c r="D64" s="445">
        <v>0</v>
      </c>
      <c r="E64" s="445">
        <v>0</v>
      </c>
      <c r="F64" s="445">
        <v>0</v>
      </c>
      <c r="G64" s="445">
        <v>-137496</v>
      </c>
      <c r="H64" s="445">
        <v>-137495.83515</v>
      </c>
      <c r="I64" s="445">
        <v>-137496</v>
      </c>
      <c r="J64" s="445"/>
      <c r="K64" s="445">
        <v>-110176</v>
      </c>
      <c r="L64" s="445">
        <v>-110176</v>
      </c>
      <c r="M64" s="445">
        <v>-110176</v>
      </c>
      <c r="N64" s="445"/>
      <c r="O64" s="445" t="s">
        <v>1</v>
      </c>
      <c r="P64" s="445" t="s">
        <v>1</v>
      </c>
      <c r="Q64" s="445" t="s">
        <v>1</v>
      </c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>
        <v>-67200</v>
      </c>
      <c r="AC64" s="445">
        <v>-67200</v>
      </c>
      <c r="AD64" s="445"/>
      <c r="AE64" s="445">
        <v>1500</v>
      </c>
      <c r="AF64" s="445">
        <v>1500</v>
      </c>
      <c r="AG64" s="445" t="s">
        <v>1</v>
      </c>
      <c r="AH64" s="445"/>
      <c r="AI64" s="445"/>
      <c r="AJ64" s="445"/>
      <c r="AK64" s="445"/>
      <c r="AL64" s="445">
        <v>0</v>
      </c>
      <c r="AM64" s="445"/>
      <c r="AN64" s="445"/>
      <c r="AO64" s="445"/>
      <c r="AP64" s="445"/>
      <c r="AQ64" s="445"/>
      <c r="AR64" s="445">
        <v>13000</v>
      </c>
      <c r="AS64" s="445">
        <v>13000</v>
      </c>
      <c r="AT64" s="1065"/>
    </row>
    <row r="65" spans="1:46" s="231" customFormat="1" ht="15" hidden="1" customHeight="1" outlineLevel="1" x14ac:dyDescent="0.35">
      <c r="A65"/>
      <c r="B65" s="134" t="s">
        <v>328</v>
      </c>
      <c r="C65" s="114"/>
      <c r="D65" s="233"/>
      <c r="E65" s="233"/>
      <c r="F65" s="233"/>
      <c r="G65" s="233"/>
      <c r="H65" s="233"/>
      <c r="I65" s="233"/>
      <c r="J65" s="233"/>
      <c r="K65" s="233"/>
      <c r="L65" s="233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571"/>
      <c r="AG65" s="571"/>
    </row>
    <row r="66" spans="1:46" s="231" customFormat="1" ht="15" hidden="1" customHeight="1" outlineLevel="1" x14ac:dyDescent="0.35">
      <c r="A66"/>
      <c r="B66" s="134" t="s">
        <v>329</v>
      </c>
      <c r="C66" s="114"/>
      <c r="D66" s="233">
        <v>-1111</v>
      </c>
      <c r="E66" s="233">
        <v>-1111</v>
      </c>
      <c r="F66" s="233">
        <v>0</v>
      </c>
      <c r="G66" s="233">
        <v>0</v>
      </c>
      <c r="H66" s="233">
        <v>0</v>
      </c>
      <c r="I66" s="233">
        <v>0</v>
      </c>
      <c r="J66" s="233"/>
      <c r="K66" s="233">
        <v>0</v>
      </c>
      <c r="L66" s="233">
        <v>0</v>
      </c>
      <c r="M66" s="141">
        <v>-40000</v>
      </c>
      <c r="N66" s="141"/>
      <c r="O66" s="141" t="s">
        <v>1</v>
      </c>
      <c r="P66" s="141" t="s">
        <v>1</v>
      </c>
      <c r="Q66" s="141" t="s">
        <v>1</v>
      </c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>
        <v>0</v>
      </c>
      <c r="AC66" s="141"/>
      <c r="AD66" s="141"/>
      <c r="AE66" s="141"/>
      <c r="AF66" s="141"/>
      <c r="AG66" s="141"/>
      <c r="AR66" s="932"/>
      <c r="AS66" s="932"/>
    </row>
    <row r="67" spans="1:46" s="231" customFormat="1" ht="15" hidden="1" customHeight="1" outlineLevel="1" x14ac:dyDescent="0.35">
      <c r="A67"/>
      <c r="B67" s="134" t="s">
        <v>331</v>
      </c>
      <c r="C67" s="114"/>
      <c r="D67" s="233">
        <v>0</v>
      </c>
      <c r="E67" s="233">
        <v>0</v>
      </c>
      <c r="F67" s="233">
        <v>0</v>
      </c>
      <c r="G67" s="233">
        <v>0</v>
      </c>
      <c r="H67" s="233">
        <v>0</v>
      </c>
      <c r="I67" s="233">
        <v>0</v>
      </c>
      <c r="J67" s="141">
        <v>-40000</v>
      </c>
      <c r="K67" s="233">
        <v>-40000</v>
      </c>
      <c r="L67" s="233">
        <v>-40000</v>
      </c>
      <c r="M67" s="141"/>
      <c r="N67" s="141"/>
      <c r="O67" s="141" t="s">
        <v>1</v>
      </c>
      <c r="P67" s="141" t="s">
        <v>1</v>
      </c>
      <c r="Q67" s="141"/>
      <c r="R67" s="141"/>
      <c r="S67" s="141"/>
      <c r="T67" s="141"/>
      <c r="U67" s="141">
        <v>-114744</v>
      </c>
      <c r="V67" s="141">
        <v>0</v>
      </c>
      <c r="W67" s="141">
        <v>0</v>
      </c>
      <c r="X67" s="141">
        <v>0</v>
      </c>
      <c r="Y67" s="141">
        <v>0</v>
      </c>
      <c r="Z67" s="141"/>
      <c r="AA67" s="141"/>
      <c r="AB67" s="141">
        <v>0</v>
      </c>
      <c r="AC67" s="141"/>
      <c r="AD67" s="141"/>
      <c r="AE67" s="141"/>
      <c r="AF67" s="141"/>
      <c r="AG67" s="141"/>
      <c r="AR67" s="932"/>
      <c r="AS67" s="932"/>
    </row>
    <row r="68" spans="1:46" s="231" customFormat="1" ht="15" hidden="1" customHeight="1" outlineLevel="1" x14ac:dyDescent="0.35">
      <c r="A68"/>
      <c r="B68" s="134" t="s">
        <v>330</v>
      </c>
      <c r="C68" s="114"/>
      <c r="D68" s="233">
        <v>-7675.0625</v>
      </c>
      <c r="E68" s="233">
        <v>-10112</v>
      </c>
      <c r="F68" s="233">
        <v>-2170</v>
      </c>
      <c r="G68" s="233">
        <v>-4693</v>
      </c>
      <c r="H68" s="233">
        <v>-6539.208300000003</v>
      </c>
      <c r="I68" s="233">
        <v>-8231</v>
      </c>
      <c r="J68" s="233">
        <v>-1536</v>
      </c>
      <c r="K68" s="233">
        <v>-3916</v>
      </c>
      <c r="L68" s="233">
        <v>-5324</v>
      </c>
      <c r="M68" s="233">
        <v>-6369</v>
      </c>
      <c r="N68" s="233">
        <v>-968</v>
      </c>
      <c r="O68" s="233">
        <v>-2138</v>
      </c>
      <c r="P68" s="233">
        <v>-3173</v>
      </c>
      <c r="Q68" s="233">
        <v>-3984</v>
      </c>
      <c r="R68" s="233">
        <v>-313</v>
      </c>
      <c r="S68" s="233">
        <v>-1896</v>
      </c>
      <c r="T68" s="233">
        <v>-2106</v>
      </c>
      <c r="U68" s="233">
        <v>-2251</v>
      </c>
      <c r="V68" s="233">
        <v>-99</v>
      </c>
      <c r="W68" s="233">
        <v>-1595</v>
      </c>
      <c r="Y68" s="233">
        <v>-1601</v>
      </c>
      <c r="Z68" s="233"/>
      <c r="AA68" s="233"/>
      <c r="AB68" s="233">
        <v>0</v>
      </c>
      <c r="AC68" s="233"/>
      <c r="AD68" s="233"/>
      <c r="AE68" s="233"/>
      <c r="AF68" s="141"/>
      <c r="AG68" s="141"/>
      <c r="AR68" s="932"/>
      <c r="AS68" s="932"/>
    </row>
    <row r="69" spans="1:46" s="231" customFormat="1" ht="15" customHeight="1" collapsed="1" x14ac:dyDescent="0.35">
      <c r="A69"/>
      <c r="B69" s="444" t="s">
        <v>330</v>
      </c>
      <c r="C69" s="457"/>
      <c r="D69" s="445"/>
      <c r="E69" s="445">
        <f t="shared" ref="E69:T69" si="31">SUM(E64:E68)</f>
        <v>-11223</v>
      </c>
      <c r="F69" s="445">
        <f t="shared" si="31"/>
        <v>-2170</v>
      </c>
      <c r="G69" s="445">
        <f t="shared" si="31"/>
        <v>-142189</v>
      </c>
      <c r="H69" s="445">
        <f t="shared" si="31"/>
        <v>-144035.04345</v>
      </c>
      <c r="I69" s="445">
        <f t="shared" si="31"/>
        <v>-145727</v>
      </c>
      <c r="J69" s="445">
        <f t="shared" si="31"/>
        <v>-41536</v>
      </c>
      <c r="K69" s="445">
        <f t="shared" si="31"/>
        <v>-154092</v>
      </c>
      <c r="L69" s="445">
        <f t="shared" si="31"/>
        <v>-155500</v>
      </c>
      <c r="M69" s="445">
        <f t="shared" si="31"/>
        <v>-156545</v>
      </c>
      <c r="N69" s="445">
        <f t="shared" si="31"/>
        <v>-968</v>
      </c>
      <c r="O69" s="445">
        <f t="shared" si="31"/>
        <v>-2138</v>
      </c>
      <c r="P69" s="445">
        <f t="shared" si="31"/>
        <v>-3173</v>
      </c>
      <c r="Q69" s="445">
        <f t="shared" si="31"/>
        <v>-3984</v>
      </c>
      <c r="R69" s="445">
        <f t="shared" si="31"/>
        <v>-313</v>
      </c>
      <c r="S69" s="445">
        <f t="shared" si="31"/>
        <v>-1896</v>
      </c>
      <c r="T69" s="445">
        <f t="shared" si="31"/>
        <v>-2106</v>
      </c>
      <c r="U69" s="445">
        <f>SUM(U64:U68)</f>
        <v>-116995</v>
      </c>
      <c r="V69" s="445">
        <f t="shared" ref="V69:W69" si="32">SUM(V64:V68)</f>
        <v>-99</v>
      </c>
      <c r="W69" s="445">
        <f t="shared" si="32"/>
        <v>-1595</v>
      </c>
      <c r="X69" s="233">
        <v>-1601</v>
      </c>
      <c r="Y69" s="445">
        <v>3500</v>
      </c>
      <c r="Z69" s="445">
        <v>-400</v>
      </c>
      <c r="AA69" s="445">
        <v>-3300</v>
      </c>
      <c r="AB69" s="445">
        <v>-3900</v>
      </c>
      <c r="AC69" s="445">
        <v>-4900</v>
      </c>
      <c r="AD69" s="445">
        <v>-800</v>
      </c>
      <c r="AE69" s="445">
        <v>-3100</v>
      </c>
      <c r="AF69" s="445">
        <v>-3900</v>
      </c>
      <c r="AG69" s="445">
        <v>-3600</v>
      </c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  <c r="AO69" s="445">
        <v>-3300</v>
      </c>
      <c r="AP69" s="445">
        <v>-800</v>
      </c>
      <c r="AQ69" s="445">
        <v>-1200</v>
      </c>
      <c r="AR69" s="445">
        <v>-1400</v>
      </c>
      <c r="AS69" s="445">
        <v>-1700</v>
      </c>
      <c r="AT69" s="445">
        <v>-400</v>
      </c>
    </row>
    <row r="70" spans="1:46" ht="15" customHeight="1" x14ac:dyDescent="0.35">
      <c r="W70" s="496"/>
      <c r="AA70" s="496"/>
      <c r="AB70" s="496">
        <v>0</v>
      </c>
      <c r="AC70" s="496"/>
      <c r="AD70" s="496"/>
      <c r="AE70" s="496"/>
      <c r="AF70" s="496"/>
      <c r="AG70" s="496"/>
      <c r="AR70" s="936"/>
      <c r="AS70" s="936"/>
    </row>
    <row r="71" spans="1:46" s="231" customFormat="1" x14ac:dyDescent="0.35">
      <c r="A71"/>
      <c r="B71" s="106" t="s">
        <v>318</v>
      </c>
      <c r="C71" s="116"/>
      <c r="D71" s="250">
        <v>-166779.43675133056</v>
      </c>
      <c r="E71" s="250">
        <f t="shared" ref="E71:Y71" si="33">E57+E59+E60+E62+E69</f>
        <v>-254034</v>
      </c>
      <c r="F71" s="250">
        <f t="shared" si="33"/>
        <v>-64464.767879999999</v>
      </c>
      <c r="G71" s="250">
        <f t="shared" si="33"/>
        <v>-255407</v>
      </c>
      <c r="H71" s="250">
        <f t="shared" si="33"/>
        <v>-189085.81575999994</v>
      </c>
      <c r="I71" s="250">
        <f t="shared" si="33"/>
        <v>-180501</v>
      </c>
      <c r="J71" s="250">
        <f t="shared" si="33"/>
        <v>-30146</v>
      </c>
      <c r="K71" s="250">
        <f t="shared" si="33"/>
        <v>54548</v>
      </c>
      <c r="L71" s="250">
        <f t="shared" si="33"/>
        <v>35884</v>
      </c>
      <c r="M71" s="250">
        <f t="shared" si="33"/>
        <v>-36045</v>
      </c>
      <c r="N71" s="250">
        <f t="shared" si="33"/>
        <v>143007</v>
      </c>
      <c r="O71" s="250">
        <f t="shared" si="33"/>
        <v>161261</v>
      </c>
      <c r="P71" s="250">
        <f t="shared" si="33"/>
        <v>178319</v>
      </c>
      <c r="Q71" s="250">
        <f t="shared" si="33"/>
        <v>650057</v>
      </c>
      <c r="R71" s="250">
        <f t="shared" si="33"/>
        <v>-36200</v>
      </c>
      <c r="S71" s="250">
        <f t="shared" si="33"/>
        <v>-151256</v>
      </c>
      <c r="T71" s="250">
        <f t="shared" si="33"/>
        <v>-219416</v>
      </c>
      <c r="U71" s="250">
        <f t="shared" si="33"/>
        <v>-99653</v>
      </c>
      <c r="V71" s="250">
        <f t="shared" si="33"/>
        <v>-81603</v>
      </c>
      <c r="W71" s="250">
        <f t="shared" si="33"/>
        <v>-166773</v>
      </c>
      <c r="X71" s="250">
        <f>SUM(X57:X69)</f>
        <v>-240257</v>
      </c>
      <c r="Y71" s="250">
        <f t="shared" si="33"/>
        <v>-322900</v>
      </c>
      <c r="Z71" s="250">
        <f>Z57+Z59+Z60+Z62+Z69+Z64</f>
        <v>-108900</v>
      </c>
      <c r="AA71" s="250">
        <v>-170000</v>
      </c>
      <c r="AB71" s="250">
        <v>-236300</v>
      </c>
      <c r="AC71" s="250">
        <v>111400</v>
      </c>
      <c r="AD71" s="250">
        <v>-98200</v>
      </c>
      <c r="AE71" s="250">
        <v>9900</v>
      </c>
      <c r="AF71" s="250">
        <v>-93800</v>
      </c>
      <c r="AG71" s="250">
        <v>-145900</v>
      </c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  <c r="AO71" s="250">
        <v>-319500</v>
      </c>
      <c r="AP71" s="250">
        <f>SUM(AP57:AP69)</f>
        <v>3200</v>
      </c>
      <c r="AQ71" s="250">
        <v>-111110</v>
      </c>
      <c r="AR71" s="250">
        <v>-327600</v>
      </c>
      <c r="AS71" s="250">
        <v>-133400</v>
      </c>
      <c r="AT71" s="250">
        <v>-134200</v>
      </c>
    </row>
    <row r="72" spans="1:46" s="238" customFormat="1" x14ac:dyDescent="0.35">
      <c r="A72"/>
      <c r="B72" s="236"/>
      <c r="C72" s="246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>
        <v>0</v>
      </c>
      <c r="AC72" s="251"/>
      <c r="AD72" s="251"/>
      <c r="AE72" s="251"/>
      <c r="AF72" s="251"/>
      <c r="AG72" s="251"/>
      <c r="AR72" s="935"/>
      <c r="AS72" s="935"/>
    </row>
    <row r="73" spans="1:46" s="231" customFormat="1" ht="15" thickBot="1" x14ac:dyDescent="0.4">
      <c r="A73"/>
      <c r="B73" s="134" t="s">
        <v>320</v>
      </c>
      <c r="C73" s="117"/>
      <c r="D73" s="252">
        <v>68386.801645098472</v>
      </c>
      <c r="E73" s="252">
        <f t="shared" ref="E73:U73" si="34">E32+E53+E71</f>
        <v>74748</v>
      </c>
      <c r="F73" s="252">
        <f t="shared" si="34"/>
        <v>-85510.376070000304</v>
      </c>
      <c r="G73" s="252">
        <f t="shared" si="34"/>
        <v>64281</v>
      </c>
      <c r="H73" s="252">
        <f t="shared" si="34"/>
        <v>67812.299571066251</v>
      </c>
      <c r="I73" s="252">
        <f t="shared" si="34"/>
        <v>140688</v>
      </c>
      <c r="J73" s="252">
        <f t="shared" si="34"/>
        <v>-122719</v>
      </c>
      <c r="K73" s="252">
        <f t="shared" si="34"/>
        <v>-210123</v>
      </c>
      <c r="L73" s="252">
        <f t="shared" si="34"/>
        <v>-289407</v>
      </c>
      <c r="M73" s="252">
        <f t="shared" si="34"/>
        <v>-163742</v>
      </c>
      <c r="N73" s="252">
        <f t="shared" si="34"/>
        <v>-139918</v>
      </c>
      <c r="O73" s="252">
        <f t="shared" si="34"/>
        <v>-128655</v>
      </c>
      <c r="P73" s="252">
        <f t="shared" si="34"/>
        <v>-116210</v>
      </c>
      <c r="Q73" s="252">
        <f t="shared" si="34"/>
        <v>461539</v>
      </c>
      <c r="R73" s="252">
        <f t="shared" si="34"/>
        <v>-302572</v>
      </c>
      <c r="S73" s="252">
        <f t="shared" si="34"/>
        <v>-429633</v>
      </c>
      <c r="T73" s="252">
        <f t="shared" si="34"/>
        <v>-368231</v>
      </c>
      <c r="U73" s="252">
        <f t="shared" si="34"/>
        <v>-238931</v>
      </c>
      <c r="V73" s="252">
        <f>V32+V53+V71</f>
        <v>-121518</v>
      </c>
      <c r="W73" s="499">
        <f t="shared" ref="W73:Z73" si="35">W32+W53+W71</f>
        <v>-256129</v>
      </c>
      <c r="X73" s="252">
        <f t="shared" si="35"/>
        <v>-256070</v>
      </c>
      <c r="Y73" s="252">
        <f t="shared" si="35"/>
        <v>-71900</v>
      </c>
      <c r="Z73" s="252">
        <f t="shared" si="35"/>
        <v>-28900</v>
      </c>
      <c r="AA73" s="499">
        <v>-120100</v>
      </c>
      <c r="AB73" s="499">
        <v>-261000</v>
      </c>
      <c r="AC73" s="252">
        <v>103100</v>
      </c>
      <c r="AD73" s="234">
        <v>-238100</v>
      </c>
      <c r="AE73" s="234">
        <v>-123100</v>
      </c>
      <c r="AF73" s="234">
        <v>-171900</v>
      </c>
      <c r="AG73" s="234">
        <v>-247900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-131500</v>
      </c>
      <c r="AO73" s="234">
        <v>-74000</v>
      </c>
      <c r="AP73" s="234">
        <f>AP53+AP71+AP32</f>
        <v>48500</v>
      </c>
      <c r="AQ73" s="234">
        <v>-3000</v>
      </c>
      <c r="AR73" s="234">
        <v>35800</v>
      </c>
      <c r="AS73" s="234">
        <v>90500</v>
      </c>
      <c r="AT73" s="234">
        <v>-85000</v>
      </c>
    </row>
    <row r="74" spans="1:46" s="231" customFormat="1" x14ac:dyDescent="0.35">
      <c r="A74"/>
      <c r="B74" s="134" t="s">
        <v>319</v>
      </c>
      <c r="C74" s="117"/>
      <c r="D74" s="232">
        <v>188008.32275999998</v>
      </c>
      <c r="E74" s="232">
        <v>188008</v>
      </c>
      <c r="F74" s="232">
        <v>263699.99168000004</v>
      </c>
      <c r="G74" s="232">
        <v>263700</v>
      </c>
      <c r="H74" s="232">
        <v>263699.99168000004</v>
      </c>
      <c r="I74" s="232">
        <v>263700</v>
      </c>
      <c r="J74" s="232">
        <v>429178</v>
      </c>
      <c r="K74" s="232">
        <v>429178</v>
      </c>
      <c r="L74" s="232">
        <v>429178</v>
      </c>
      <c r="M74" s="232">
        <v>429178</v>
      </c>
      <c r="N74" s="232">
        <v>276191</v>
      </c>
      <c r="O74" s="232">
        <v>276191</v>
      </c>
      <c r="P74" s="232">
        <v>276191</v>
      </c>
      <c r="Q74" s="232">
        <v>276191</v>
      </c>
      <c r="R74" s="232">
        <v>755919</v>
      </c>
      <c r="S74" s="232">
        <v>755919</v>
      </c>
      <c r="T74" s="232">
        <v>755919</v>
      </c>
      <c r="U74" s="232">
        <v>755919</v>
      </c>
      <c r="V74" s="232">
        <v>516776</v>
      </c>
      <c r="W74" s="233">
        <v>516776</v>
      </c>
      <c r="X74" s="232">
        <v>516776</v>
      </c>
      <c r="Y74" s="232">
        <v>516799.99999999994</v>
      </c>
      <c r="Z74" s="232">
        <v>447300</v>
      </c>
      <c r="AA74" s="233">
        <v>447300</v>
      </c>
      <c r="AB74" s="233">
        <v>447300</v>
      </c>
      <c r="AC74" s="233">
        <v>447300</v>
      </c>
      <c r="AD74" s="233">
        <v>550400</v>
      </c>
      <c r="AE74" s="233">
        <v>550400</v>
      </c>
      <c r="AF74" s="233">
        <v>550400</v>
      </c>
      <c r="AG74" s="233">
        <v>550400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  <c r="AO74" s="233">
        <v>254500</v>
      </c>
      <c r="AP74" s="233">
        <v>181500</v>
      </c>
      <c r="AQ74" s="233">
        <v>181500</v>
      </c>
      <c r="AR74" s="233">
        <v>181500</v>
      </c>
      <c r="AS74" s="233">
        <v>181500</v>
      </c>
      <c r="AT74" s="233">
        <v>263700</v>
      </c>
    </row>
    <row r="75" spans="1:46" s="231" customFormat="1" x14ac:dyDescent="0.35">
      <c r="A75"/>
      <c r="B75" s="142" t="s">
        <v>317</v>
      </c>
      <c r="C75" s="143"/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3">
        <v>0</v>
      </c>
      <c r="J75" s="233"/>
      <c r="K75" s="232">
        <v>1758</v>
      </c>
      <c r="L75" s="232">
        <v>1903</v>
      </c>
      <c r="M75" s="141">
        <v>4157</v>
      </c>
      <c r="N75" s="141">
        <v>0</v>
      </c>
      <c r="O75" s="141">
        <v>4418</v>
      </c>
      <c r="P75" s="141">
        <v>1534</v>
      </c>
      <c r="Q75" s="141">
        <v>4386</v>
      </c>
      <c r="R75" s="141">
        <v>-5673</v>
      </c>
      <c r="S75" s="141">
        <v>-1873</v>
      </c>
      <c r="T75" s="141">
        <v>1038</v>
      </c>
      <c r="U75" s="141">
        <v>-437</v>
      </c>
      <c r="V75" s="141">
        <v>1510</v>
      </c>
      <c r="W75" s="141">
        <v>2805</v>
      </c>
      <c r="X75" s="141">
        <v>1791</v>
      </c>
      <c r="Y75" s="141">
        <v>2400</v>
      </c>
      <c r="Z75" s="141">
        <v>-300</v>
      </c>
      <c r="AA75" s="141">
        <v>-200</v>
      </c>
      <c r="AB75" s="141">
        <v>800</v>
      </c>
      <c r="AC75" s="141" t="s">
        <v>1</v>
      </c>
      <c r="AD75" s="141">
        <v>1100</v>
      </c>
      <c r="AE75" s="141">
        <v>-300</v>
      </c>
      <c r="AF75" s="141">
        <v>-300</v>
      </c>
      <c r="AG75" s="141">
        <v>3500</v>
      </c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  <c r="AO75" s="141">
        <v>1000</v>
      </c>
      <c r="AP75" s="141">
        <v>300</v>
      </c>
      <c r="AQ75" s="141">
        <v>-3900</v>
      </c>
      <c r="AR75" s="141">
        <v>-500</v>
      </c>
      <c r="AS75" s="141">
        <v>-8300</v>
      </c>
      <c r="AT75" s="141">
        <v>-2100</v>
      </c>
    </row>
    <row r="76" spans="1:46" s="231" customFormat="1" x14ac:dyDescent="0.35">
      <c r="A76"/>
      <c r="B76" s="102"/>
      <c r="C76" s="116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42"/>
      <c r="X76" s="253"/>
      <c r="Y76" s="253"/>
      <c r="Z76" s="253"/>
      <c r="AA76" s="242"/>
      <c r="AB76" s="242">
        <v>0</v>
      </c>
      <c r="AC76" s="242"/>
      <c r="AD76" s="242"/>
      <c r="AE76" s="242"/>
      <c r="AF76" s="242"/>
      <c r="AG76" s="242"/>
      <c r="AR76" s="932"/>
      <c r="AS76" s="932"/>
    </row>
    <row r="77" spans="1:46" s="231" customFormat="1" ht="15" thickBot="1" x14ac:dyDescent="0.4">
      <c r="A77"/>
      <c r="B77" s="106" t="s">
        <v>316</v>
      </c>
      <c r="C77" s="117"/>
      <c r="D77" s="239">
        <v>256395.12440509847</v>
      </c>
      <c r="E77" s="239">
        <f t="shared" ref="E77:U77" si="36">E73+E74+E75</f>
        <v>262756</v>
      </c>
      <c r="F77" s="239">
        <f t="shared" si="36"/>
        <v>178189.61560999975</v>
      </c>
      <c r="G77" s="239">
        <f t="shared" si="36"/>
        <v>327981</v>
      </c>
      <c r="H77" s="239">
        <f t="shared" si="36"/>
        <v>331512.29125106626</v>
      </c>
      <c r="I77" s="239">
        <f t="shared" si="36"/>
        <v>404388</v>
      </c>
      <c r="J77" s="239">
        <f t="shared" si="36"/>
        <v>306459</v>
      </c>
      <c r="K77" s="239">
        <f t="shared" si="36"/>
        <v>220813</v>
      </c>
      <c r="L77" s="239">
        <f t="shared" si="36"/>
        <v>141674</v>
      </c>
      <c r="M77" s="239">
        <f t="shared" si="36"/>
        <v>269593</v>
      </c>
      <c r="N77" s="239">
        <f t="shared" si="36"/>
        <v>136273</v>
      </c>
      <c r="O77" s="239">
        <f t="shared" si="36"/>
        <v>151954</v>
      </c>
      <c r="P77" s="239">
        <f t="shared" si="36"/>
        <v>161515</v>
      </c>
      <c r="Q77" s="239">
        <f t="shared" si="36"/>
        <v>742116</v>
      </c>
      <c r="R77" s="239">
        <f t="shared" si="36"/>
        <v>447674</v>
      </c>
      <c r="S77" s="239">
        <f t="shared" si="36"/>
        <v>324413</v>
      </c>
      <c r="T77" s="239">
        <f t="shared" si="36"/>
        <v>388726</v>
      </c>
      <c r="U77" s="239">
        <f t="shared" si="36"/>
        <v>516551</v>
      </c>
      <c r="V77" s="239">
        <f t="shared" ref="V77:X77" si="37">V73+V74+V75</f>
        <v>396768</v>
      </c>
      <c r="W77" s="502">
        <f t="shared" si="37"/>
        <v>263452</v>
      </c>
      <c r="X77" s="239">
        <f t="shared" si="37"/>
        <v>262497</v>
      </c>
      <c r="Y77" s="239">
        <f>Y73+Y74+Y75</f>
        <v>447299.99999999994</v>
      </c>
      <c r="Z77" s="239">
        <f>Z73+Z74+Z75</f>
        <v>418100</v>
      </c>
      <c r="AA77" s="502">
        <v>327000</v>
      </c>
      <c r="AB77" s="502">
        <v>187100</v>
      </c>
      <c r="AC77" s="502">
        <v>550400</v>
      </c>
      <c r="AD77" s="502">
        <v>313400</v>
      </c>
      <c r="AE77" s="502">
        <v>427000</v>
      </c>
      <c r="AF77" s="502">
        <v>378200</v>
      </c>
      <c r="AG77" s="502">
        <v>306000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127400</v>
      </c>
      <c r="AO77" s="502">
        <v>181500</v>
      </c>
      <c r="AP77" s="502">
        <f>AP73+AP74+AP75</f>
        <v>230300</v>
      </c>
      <c r="AQ77" s="502">
        <v>174600</v>
      </c>
      <c r="AR77" s="502">
        <v>216800</v>
      </c>
      <c r="AS77" s="502">
        <v>263700</v>
      </c>
      <c r="AT77" s="502">
        <v>176600</v>
      </c>
    </row>
    <row r="78" spans="1:46" x14ac:dyDescent="0.35">
      <c r="B78" s="357" t="s">
        <v>315</v>
      </c>
      <c r="C78" s="66"/>
      <c r="D78" s="67"/>
      <c r="E78" s="67"/>
      <c r="F78" s="67"/>
      <c r="G78" s="67"/>
      <c r="H78" s="67"/>
      <c r="I78" s="67"/>
      <c r="J78" s="67"/>
      <c r="K78" s="67"/>
      <c r="L78" s="67"/>
      <c r="M78" s="141">
        <v>20644</v>
      </c>
      <c r="N78" s="141"/>
      <c r="O78" s="67"/>
      <c r="P78" s="67"/>
      <c r="Q78" s="141">
        <v>8607</v>
      </c>
      <c r="R78" s="141"/>
      <c r="S78" s="67"/>
      <c r="T78" s="67"/>
      <c r="U78" s="383">
        <v>35444</v>
      </c>
      <c r="V78" s="383"/>
      <c r="W78" s="383"/>
      <c r="X78" s="383">
        <v>33200</v>
      </c>
      <c r="Y78" s="383"/>
      <c r="Z78" s="383"/>
      <c r="AA78" s="383">
        <v>40000</v>
      </c>
      <c r="AB78" s="383">
        <v>43000</v>
      </c>
      <c r="AC78" s="383">
        <v>49200</v>
      </c>
      <c r="AD78" s="383">
        <v>45300</v>
      </c>
      <c r="AE78" s="383">
        <v>32300</v>
      </c>
      <c r="AF78" s="383">
        <v>44600</v>
      </c>
      <c r="AG78" s="383">
        <v>49100</v>
      </c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  <c r="AO78" s="383">
        <v>47300</v>
      </c>
      <c r="AP78" s="383">
        <v>43100</v>
      </c>
      <c r="AQ78" s="383">
        <v>38000</v>
      </c>
      <c r="AR78" s="383">
        <v>64200</v>
      </c>
      <c r="AS78" s="383">
        <v>37500</v>
      </c>
      <c r="AT78" s="383">
        <v>41000</v>
      </c>
    </row>
    <row r="79" spans="1:46" x14ac:dyDescent="0.35"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I26"/>
  <sheetViews>
    <sheetView showGridLines="0" view="pageBreakPreview" zoomScale="80" zoomScaleNormal="85" zoomScaleSheetLayoutView="80" workbookViewId="0">
      <pane xSplit="2" topLeftCell="AQ1" activePane="topRight" state="frozen"/>
      <selection activeCell="AC12" sqref="AC12"/>
      <selection pane="topRight" activeCell="BH21" sqref="BH21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54296875" style="1" bestFit="1" customWidth="1"/>
    <col min="53" max="55" width="9.54296875" style="1" customWidth="1"/>
    <col min="56" max="16384" width="9.1796875" style="1"/>
  </cols>
  <sheetData>
    <row r="1" spans="2:61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61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  <c r="BB2" s="323" t="s">
        <v>759</v>
      </c>
      <c r="BC2" s="323" t="s">
        <v>768</v>
      </c>
      <c r="BD2" s="323" t="s">
        <v>769</v>
      </c>
      <c r="BE2" s="323" t="s">
        <v>781</v>
      </c>
      <c r="BF2" s="323" t="s">
        <v>782</v>
      </c>
      <c r="BG2" s="323" t="s">
        <v>783</v>
      </c>
      <c r="BH2" s="323" t="s">
        <v>784</v>
      </c>
      <c r="BI2" s="323" t="s">
        <v>809</v>
      </c>
    </row>
    <row r="3" spans="2:61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119">
        <v>2419</v>
      </c>
      <c r="BC3" s="119">
        <v>2703</v>
      </c>
      <c r="BD3" s="119">
        <v>3745</v>
      </c>
      <c r="BE3" s="937">
        <v>3419</v>
      </c>
      <c r="BF3" s="119">
        <v>2065</v>
      </c>
      <c r="BG3" s="119">
        <v>1884</v>
      </c>
      <c r="BH3" s="119">
        <v>2007</v>
      </c>
      <c r="BI3" s="942">
        <v>1747</v>
      </c>
    </row>
    <row r="4" spans="2:61" s="353" customFormat="1" x14ac:dyDescent="0.35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147">
        <v>2028</v>
      </c>
      <c r="BC4" s="147">
        <v>2340</v>
      </c>
      <c r="BD4" s="147">
        <v>3387</v>
      </c>
      <c r="BE4" s="938">
        <v>2960</v>
      </c>
      <c r="BF4" s="147">
        <v>1601</v>
      </c>
      <c r="BG4" s="147">
        <v>1532</v>
      </c>
      <c r="BH4" s="147">
        <v>1685</v>
      </c>
      <c r="BI4" s="946">
        <v>1417</v>
      </c>
    </row>
    <row r="5" spans="2:61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119">
        <v>1437</v>
      </c>
      <c r="BC5" s="119">
        <v>1632</v>
      </c>
      <c r="BD5" s="119">
        <v>1261</v>
      </c>
      <c r="BE5" s="937">
        <v>1196</v>
      </c>
      <c r="BF5" s="119">
        <v>1368</v>
      </c>
      <c r="BG5" s="119">
        <v>1544</v>
      </c>
      <c r="BH5" s="119">
        <v>1361</v>
      </c>
      <c r="BI5" s="942">
        <v>907</v>
      </c>
    </row>
    <row r="6" spans="2:61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119">
        <v>737</v>
      </c>
      <c r="BC6" s="119">
        <v>460</v>
      </c>
      <c r="BD6" s="119">
        <v>263</v>
      </c>
      <c r="BE6" s="937">
        <v>428</v>
      </c>
      <c r="BF6" s="119">
        <v>400</v>
      </c>
      <c r="BG6" s="119">
        <v>307</v>
      </c>
      <c r="BH6" s="119">
        <v>289</v>
      </c>
      <c r="BI6" s="942">
        <v>274</v>
      </c>
    </row>
    <row r="7" spans="2:61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119">
        <v>552</v>
      </c>
      <c r="BC7" s="119">
        <v>429</v>
      </c>
      <c r="BD7" s="119">
        <v>383</v>
      </c>
      <c r="BE7" s="937">
        <v>379</v>
      </c>
      <c r="BF7" s="119">
        <v>393</v>
      </c>
      <c r="BG7" s="119">
        <v>460</v>
      </c>
      <c r="BH7" s="119">
        <v>418</v>
      </c>
      <c r="BI7" s="942">
        <v>429</v>
      </c>
    </row>
    <row r="8" spans="2:61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119">
        <v>238</v>
      </c>
      <c r="BC8" s="119">
        <v>258</v>
      </c>
      <c r="BD8" s="119">
        <v>212</v>
      </c>
      <c r="BE8" s="937">
        <v>138</v>
      </c>
      <c r="BF8" s="119">
        <v>103</v>
      </c>
      <c r="BG8" s="119">
        <v>115</v>
      </c>
      <c r="BH8" s="119">
        <v>129</v>
      </c>
      <c r="BI8" s="942">
        <v>179</v>
      </c>
    </row>
    <row r="9" spans="2:61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119">
        <v>230</v>
      </c>
      <c r="BC9" s="119">
        <v>234</v>
      </c>
      <c r="BD9" s="119">
        <v>279</v>
      </c>
      <c r="BE9" s="937">
        <v>280</v>
      </c>
      <c r="BF9" s="119">
        <v>209</v>
      </c>
      <c r="BG9" s="119">
        <v>234</v>
      </c>
      <c r="BH9" s="119">
        <v>282</v>
      </c>
      <c r="BI9" s="942">
        <v>248</v>
      </c>
    </row>
    <row r="10" spans="2:61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119">
        <v>1030</v>
      </c>
      <c r="BC10" s="119">
        <v>930</v>
      </c>
      <c r="BD10" s="119">
        <v>614</v>
      </c>
      <c r="BE10" s="937">
        <v>456</v>
      </c>
      <c r="BF10" s="119">
        <v>546</v>
      </c>
      <c r="BG10" s="119">
        <v>604</v>
      </c>
      <c r="BH10" s="119">
        <v>775</v>
      </c>
      <c r="BI10" s="942">
        <v>676</v>
      </c>
    </row>
    <row r="11" spans="2:61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119">
        <v>142</v>
      </c>
      <c r="BC11" s="119">
        <v>135</v>
      </c>
      <c r="BD11" s="119">
        <v>133</v>
      </c>
      <c r="BE11" s="937">
        <v>121</v>
      </c>
      <c r="BF11" s="119">
        <v>131</v>
      </c>
      <c r="BG11" s="119">
        <v>141</v>
      </c>
      <c r="BH11" s="119">
        <v>101</v>
      </c>
      <c r="BI11" s="942">
        <v>108</v>
      </c>
    </row>
    <row r="12" spans="2:61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797">
        <v>5989</v>
      </c>
      <c r="AV12" s="797">
        <v>6527.8387946315006</v>
      </c>
      <c r="AW12" s="797">
        <v>5901</v>
      </c>
      <c r="AX12" s="797">
        <v>6538</v>
      </c>
      <c r="AY12" s="797">
        <v>6548.3527141152017</v>
      </c>
      <c r="AZ12" s="797">
        <v>6602.6472858847983</v>
      </c>
      <c r="BA12" s="797">
        <v>6550</v>
      </c>
      <c r="BB12" s="797">
        <v>6785</v>
      </c>
      <c r="BC12" s="797">
        <v>6782</v>
      </c>
      <c r="BD12" s="797">
        <v>6890</v>
      </c>
      <c r="BE12" s="198">
        <f>BE3+SUM(BE5:BE11)</f>
        <v>6417</v>
      </c>
      <c r="BF12" s="797">
        <f>BF3+SUM(BF5:BF11)</f>
        <v>5215</v>
      </c>
      <c r="BG12" s="797">
        <v>5288</v>
      </c>
      <c r="BH12" s="797">
        <v>5361</v>
      </c>
      <c r="BI12" s="948">
        <v>4569</v>
      </c>
    </row>
    <row r="13" spans="2:61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C13" s="118"/>
      <c r="BD13" s="118"/>
    </row>
    <row r="14" spans="2:61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61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  <c r="BB15" s="323" t="s">
        <v>759</v>
      </c>
      <c r="BC15" s="323" t="s">
        <v>768</v>
      </c>
      <c r="BD15" s="323" t="s">
        <v>769</v>
      </c>
      <c r="BE15" s="323" t="s">
        <v>781</v>
      </c>
      <c r="BF15" s="323" t="s">
        <v>782</v>
      </c>
      <c r="BG15" s="323" t="s">
        <v>783</v>
      </c>
      <c r="BH15" s="323" t="s">
        <v>784</v>
      </c>
      <c r="BI15" s="323" t="s">
        <v>809</v>
      </c>
    </row>
    <row r="16" spans="2:61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119">
        <v>11289.732134999995</v>
      </c>
      <c r="BC16" s="119">
        <v>11649.422240999998</v>
      </c>
      <c r="BD16" s="119">
        <v>14167.408357999999</v>
      </c>
      <c r="BE16" s="939">
        <v>13404</v>
      </c>
      <c r="BF16" s="940">
        <v>9307.2199359999959</v>
      </c>
      <c r="BG16" s="941">
        <v>8916</v>
      </c>
      <c r="BH16" s="941">
        <v>9841.5165220000035</v>
      </c>
      <c r="BI16" s="942">
        <v>8703</v>
      </c>
    </row>
    <row r="17" spans="2:61" s="353" customFormat="1" x14ac:dyDescent="0.35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147">
        <v>10021.836324999998</v>
      </c>
      <c r="BC17" s="147">
        <v>10315.184660999998</v>
      </c>
      <c r="BD17" s="147">
        <v>12967.327578</v>
      </c>
      <c r="BE17" s="943">
        <v>11947</v>
      </c>
      <c r="BF17" s="944">
        <v>7908.4986859999981</v>
      </c>
      <c r="BG17" s="945">
        <v>7732</v>
      </c>
      <c r="BH17" s="945">
        <v>8660.3394020000014</v>
      </c>
      <c r="BI17" s="946">
        <v>7527</v>
      </c>
    </row>
    <row r="18" spans="2:61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119">
        <v>5458.2940000000008</v>
      </c>
      <c r="BC18" s="119">
        <v>6271.1511069999997</v>
      </c>
      <c r="BD18" s="119">
        <v>4729.9940699999997</v>
      </c>
      <c r="BE18" s="939">
        <v>4427</v>
      </c>
      <c r="BF18" s="940">
        <v>4936.1198950000007</v>
      </c>
      <c r="BG18" s="941">
        <v>5721</v>
      </c>
      <c r="BH18" s="941">
        <v>4867.6297480000003</v>
      </c>
      <c r="BI18" s="942">
        <v>3578</v>
      </c>
    </row>
    <row r="19" spans="2:61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119">
        <v>2226.3397099999993</v>
      </c>
      <c r="BC19" s="119">
        <v>1572.45147</v>
      </c>
      <c r="BD19" s="119">
        <v>1038.4728800000003</v>
      </c>
      <c r="BE19" s="939">
        <v>1351</v>
      </c>
      <c r="BF19" s="940">
        <v>1144.5672999999999</v>
      </c>
      <c r="BG19" s="941">
        <v>973</v>
      </c>
      <c r="BH19" s="941">
        <v>1080.8474099999999</v>
      </c>
      <c r="BI19" s="942">
        <v>1118</v>
      </c>
    </row>
    <row r="20" spans="2:61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119">
        <v>1456.3213799999999</v>
      </c>
      <c r="BC20" s="119">
        <v>1184.0093100000004</v>
      </c>
      <c r="BD20" s="119">
        <v>1175.9777800000002</v>
      </c>
      <c r="BE20" s="939">
        <v>1139</v>
      </c>
      <c r="BF20" s="940">
        <v>1166.12535</v>
      </c>
      <c r="BG20" s="941">
        <v>1306</v>
      </c>
      <c r="BH20" s="941">
        <v>1317.2577899999999</v>
      </c>
      <c r="BI20" s="942">
        <v>1348</v>
      </c>
    </row>
    <row r="21" spans="2:61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119">
        <v>734.6570099999999</v>
      </c>
      <c r="BC21" s="119">
        <v>789.87522000000013</v>
      </c>
      <c r="BD21" s="119">
        <v>698.96519999999998</v>
      </c>
      <c r="BE21" s="939">
        <v>522</v>
      </c>
      <c r="BF21" s="940">
        <v>423.09933000000001</v>
      </c>
      <c r="BG21" s="941">
        <v>432</v>
      </c>
      <c r="BH21" s="941">
        <v>556.24626000000012</v>
      </c>
      <c r="BI21" s="942">
        <v>676</v>
      </c>
    </row>
    <row r="22" spans="2:61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119">
        <v>904.39401000000009</v>
      </c>
      <c r="BC22" s="119">
        <v>741.19106000000011</v>
      </c>
      <c r="BD22" s="119">
        <v>823.99398999999994</v>
      </c>
      <c r="BE22" s="939">
        <v>847</v>
      </c>
      <c r="BF22" s="940">
        <v>466.87608999999992</v>
      </c>
      <c r="BG22" s="941">
        <v>567</v>
      </c>
      <c r="BH22" s="941">
        <v>601.65264999999999</v>
      </c>
      <c r="BI22" s="942">
        <v>558</v>
      </c>
    </row>
    <row r="23" spans="2:61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119">
        <v>2419.661975</v>
      </c>
      <c r="BC23" s="119">
        <v>2036.6198509999997</v>
      </c>
      <c r="BD23" s="119">
        <v>1491.7053080000001</v>
      </c>
      <c r="BE23" s="939">
        <v>1226</v>
      </c>
      <c r="BF23" s="940">
        <v>1349.2449729999998</v>
      </c>
      <c r="BG23" s="941">
        <v>1516</v>
      </c>
      <c r="BH23" s="941">
        <v>1810.5357980000003</v>
      </c>
      <c r="BI23" s="942">
        <v>1579</v>
      </c>
    </row>
    <row r="24" spans="2:61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119">
        <v>536.04463499999997</v>
      </c>
      <c r="BC24" s="119">
        <v>512.49728000000005</v>
      </c>
      <c r="BD24" s="119">
        <v>414.94090999999997</v>
      </c>
      <c r="BE24" s="939">
        <v>379</v>
      </c>
      <c r="BF24" s="940">
        <v>385.19199000000003</v>
      </c>
      <c r="BG24" s="941">
        <v>389</v>
      </c>
      <c r="BH24" s="941">
        <v>328.30358199999995</v>
      </c>
      <c r="BI24" s="942">
        <v>313</v>
      </c>
    </row>
    <row r="25" spans="2:61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797">
        <v>23917.792966999994</v>
      </c>
      <c r="AV25" s="797">
        <v>25782.032629000001</v>
      </c>
      <c r="AW25" s="797">
        <v>23307.799689000003</v>
      </c>
      <c r="AX25" s="797">
        <v>25277.839694999995</v>
      </c>
      <c r="AY25" s="797">
        <v>26398.544669000003</v>
      </c>
      <c r="AZ25" s="797">
        <v>26586.78865000001</v>
      </c>
      <c r="BA25" s="797">
        <v>25934.416700000002</v>
      </c>
      <c r="BB25" s="797">
        <v>25025.444854999994</v>
      </c>
      <c r="BC25" s="797">
        <f>SUM(BC18:BC24,BC16)</f>
        <v>24757.217538999997</v>
      </c>
      <c r="BD25" s="797">
        <v>24541.458495999999</v>
      </c>
      <c r="BE25" s="198">
        <f>BE16+SUM(BE18:BE24)</f>
        <v>23295</v>
      </c>
      <c r="BF25" s="947">
        <v>19178.444863999997</v>
      </c>
      <c r="BG25" s="947">
        <v>19821</v>
      </c>
      <c r="BH25" s="947">
        <v>20403.98976</v>
      </c>
      <c r="BI25" s="948">
        <v>17873</v>
      </c>
    </row>
    <row r="26" spans="2:61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="90" zoomScaleNormal="100" zoomScaleSheetLayoutView="90" workbookViewId="0">
      <pane xSplit="3" topLeftCell="AQ1" activePane="topRight" state="frozen"/>
      <selection activeCell="F15" sqref="F15"/>
      <selection pane="topRight" activeCell="AV12" sqref="AV12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9" width="13.7265625" style="5" customWidth="1"/>
    <col min="40" max="40" width="13.81640625" style="5" customWidth="1"/>
    <col min="41" max="41" width="12.81640625" style="5" customWidth="1"/>
    <col min="42" max="43" width="14.1796875" style="5" customWidth="1"/>
    <col min="44" max="44" width="14" style="5" customWidth="1"/>
    <col min="45" max="45" width="13.453125" style="5" customWidth="1"/>
    <col min="46" max="46" width="14.1796875" style="5" customWidth="1"/>
    <col min="47" max="47" width="15" style="5" customWidth="1"/>
    <col min="48" max="48" width="15.453125" style="5" customWidth="1"/>
    <col min="49" max="16384" width="9.1796875" style="5"/>
  </cols>
  <sheetData>
    <row r="1" spans="2:48" x14ac:dyDescent="0.25">
      <c r="B1" s="85" t="s">
        <v>164</v>
      </c>
    </row>
    <row r="2" spans="2:48" s="15" customFormat="1" ht="15" customHeight="1" x14ac:dyDescent="0.25">
      <c r="B2" s="1154" t="s">
        <v>165</v>
      </c>
      <c r="C2" s="23"/>
      <c r="D2" s="1155" t="s">
        <v>176</v>
      </c>
      <c r="E2" s="1155" t="s">
        <v>177</v>
      </c>
      <c r="F2" s="1155" t="s">
        <v>178</v>
      </c>
      <c r="G2" s="1151" t="s">
        <v>179</v>
      </c>
      <c r="H2" s="1151" t="s">
        <v>180</v>
      </c>
      <c r="I2" s="1151" t="s">
        <v>181</v>
      </c>
      <c r="J2" s="1151" t="s">
        <v>182</v>
      </c>
      <c r="K2" s="1151" t="s">
        <v>183</v>
      </c>
      <c r="L2" s="1151" t="s">
        <v>184</v>
      </c>
      <c r="M2" s="1151" t="s">
        <v>185</v>
      </c>
      <c r="N2" s="1151" t="s">
        <v>186</v>
      </c>
      <c r="O2" s="1151" t="s">
        <v>187</v>
      </c>
      <c r="P2" s="1151" t="s">
        <v>188</v>
      </c>
      <c r="Q2" s="1151" t="s">
        <v>189</v>
      </c>
      <c r="R2" s="1151" t="s">
        <v>190</v>
      </c>
      <c r="S2" s="1151" t="s">
        <v>191</v>
      </c>
      <c r="T2" s="1151" t="s">
        <v>192</v>
      </c>
      <c r="U2" s="1151" t="s">
        <v>193</v>
      </c>
      <c r="V2" s="1151" t="s">
        <v>194</v>
      </c>
      <c r="W2" s="1151" t="s">
        <v>195</v>
      </c>
      <c r="X2" s="1151" t="s">
        <v>196</v>
      </c>
      <c r="Y2" s="1151" t="s">
        <v>197</v>
      </c>
      <c r="Z2" s="1151" t="s">
        <v>198</v>
      </c>
      <c r="AA2" s="1151" t="s">
        <v>199</v>
      </c>
      <c r="AB2" s="1151" t="s">
        <v>200</v>
      </c>
      <c r="AC2" s="1151" t="s">
        <v>201</v>
      </c>
      <c r="AD2" s="1151" t="s">
        <v>202</v>
      </c>
      <c r="AE2" s="1151" t="s">
        <v>644</v>
      </c>
      <c r="AF2" s="1151" t="s">
        <v>655</v>
      </c>
      <c r="AG2" s="1151" t="s">
        <v>663</v>
      </c>
      <c r="AH2" s="1151" t="s">
        <v>672</v>
      </c>
      <c r="AI2" s="1151" t="s">
        <v>691</v>
      </c>
      <c r="AJ2" s="1151" t="s">
        <v>744</v>
      </c>
      <c r="AK2" s="1151" t="s">
        <v>745</v>
      </c>
      <c r="AL2" s="1151" t="s">
        <v>746</v>
      </c>
      <c r="AM2" s="1151" t="s">
        <v>732</v>
      </c>
      <c r="AN2" s="1151" t="s">
        <v>752</v>
      </c>
      <c r="AO2" s="1151" t="s">
        <v>760</v>
      </c>
      <c r="AP2" s="1151" t="s">
        <v>765</v>
      </c>
      <c r="AQ2" s="1151" t="s">
        <v>770</v>
      </c>
      <c r="AR2" s="1151" t="s">
        <v>785</v>
      </c>
      <c r="AS2" s="1151" t="s">
        <v>786</v>
      </c>
      <c r="AT2" s="1151" t="s">
        <v>787</v>
      </c>
      <c r="AU2" s="1151" t="s">
        <v>788</v>
      </c>
      <c r="AV2" s="1151" t="s">
        <v>806</v>
      </c>
    </row>
    <row r="3" spans="2:48" s="15" customFormat="1" ht="9.75" customHeight="1" x14ac:dyDescent="0.25">
      <c r="B3" s="1154"/>
      <c r="C3" s="55"/>
      <c r="D3" s="1156"/>
      <c r="E3" s="1156"/>
      <c r="F3" s="1156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2"/>
      <c r="AK3" s="1152"/>
      <c r="AL3" s="1152"/>
      <c r="AM3" s="1152"/>
      <c r="AN3" s="1152"/>
      <c r="AO3" s="1151"/>
      <c r="AP3" s="1151"/>
      <c r="AQ3" s="1151"/>
      <c r="AR3" s="1151"/>
      <c r="AS3" s="1151"/>
      <c r="AT3" s="1151"/>
      <c r="AU3" s="1151"/>
      <c r="AV3" s="1151"/>
    </row>
    <row r="4" spans="2:48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798">
        <v>2160</v>
      </c>
      <c r="AI4" s="798">
        <v>2071</v>
      </c>
      <c r="AJ4" s="798">
        <v>1980</v>
      </c>
      <c r="AK4" s="798">
        <v>1958</v>
      </c>
      <c r="AL4" s="798">
        <v>1888</v>
      </c>
      <c r="AM4" s="798">
        <v>1819</v>
      </c>
      <c r="AN4" s="798">
        <f>AN5+AN6</f>
        <v>1732</v>
      </c>
      <c r="AO4" s="798">
        <v>1722</v>
      </c>
      <c r="AP4" s="798">
        <f>AP5+AP6</f>
        <v>1555</v>
      </c>
      <c r="AQ4" s="798">
        <v>1547</v>
      </c>
      <c r="AR4" s="120">
        <f t="shared" ref="AR4:AS4" si="2">AR5+AR6</f>
        <v>1556</v>
      </c>
      <c r="AS4" s="798">
        <f t="shared" si="2"/>
        <v>1565</v>
      </c>
      <c r="AT4" s="798">
        <f>713+841</f>
        <v>1554</v>
      </c>
      <c r="AU4" s="798">
        <v>1549</v>
      </c>
      <c r="AV4" s="750">
        <f>SUM(AV5:AV6)</f>
        <v>1555</v>
      </c>
    </row>
    <row r="5" spans="2:48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149">
        <v>760</v>
      </c>
      <c r="AP5" s="149">
        <v>736</v>
      </c>
      <c r="AQ5" s="149">
        <v>731</v>
      </c>
      <c r="AR5" s="949">
        <v>727</v>
      </c>
      <c r="AS5" s="149">
        <v>726</v>
      </c>
      <c r="AT5" s="149">
        <v>713</v>
      </c>
      <c r="AU5" s="149">
        <v>708</v>
      </c>
      <c r="AV5" s="751">
        <v>711</v>
      </c>
    </row>
    <row r="6" spans="2:48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149">
        <v>962</v>
      </c>
      <c r="AP6" s="149">
        <v>819</v>
      </c>
      <c r="AQ6" s="149">
        <v>816</v>
      </c>
      <c r="AR6" s="949">
        <v>829</v>
      </c>
      <c r="AS6" s="149">
        <v>839</v>
      </c>
      <c r="AT6" s="149">
        <v>841</v>
      </c>
      <c r="AU6" s="149">
        <v>841</v>
      </c>
      <c r="AV6" s="751">
        <v>844</v>
      </c>
    </row>
    <row r="7" spans="2:48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209">
        <v>54139</v>
      </c>
      <c r="AP7" s="209">
        <v>53943</v>
      </c>
      <c r="AQ7" s="209">
        <v>53459</v>
      </c>
      <c r="AR7" s="950">
        <v>53143</v>
      </c>
      <c r="AS7" s="209">
        <v>53142</v>
      </c>
      <c r="AT7" s="209">
        <v>52637</v>
      </c>
      <c r="AU7" s="209">
        <v>52358</v>
      </c>
      <c r="AV7" s="752">
        <v>52115</v>
      </c>
    </row>
    <row r="8" spans="2:48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8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8" s="15" customFormat="1" ht="12.75" customHeight="1" x14ac:dyDescent="0.25">
      <c r="B10" s="1153" t="s">
        <v>171</v>
      </c>
      <c r="D10" s="1155" t="s">
        <v>176</v>
      </c>
      <c r="E10" s="1155" t="s">
        <v>177</v>
      </c>
      <c r="F10" s="1155" t="s">
        <v>178</v>
      </c>
      <c r="G10" s="1151" t="s">
        <v>179</v>
      </c>
      <c r="H10" s="1151" t="s">
        <v>180</v>
      </c>
      <c r="I10" s="1151" t="s">
        <v>181</v>
      </c>
      <c r="J10" s="1151" t="s">
        <v>182</v>
      </c>
      <c r="K10" s="1151" t="s">
        <v>183</v>
      </c>
      <c r="L10" s="1151" t="s">
        <v>184</v>
      </c>
      <c r="M10" s="1151" t="s">
        <v>185</v>
      </c>
      <c r="N10" s="1151" t="s">
        <v>186</v>
      </c>
      <c r="O10" s="1151" t="s">
        <v>187</v>
      </c>
      <c r="P10" s="1151" t="s">
        <v>188</v>
      </c>
      <c r="Q10" s="1151" t="s">
        <v>189</v>
      </c>
      <c r="R10" s="1151" t="s">
        <v>190</v>
      </c>
      <c r="S10" s="1151" t="s">
        <v>191</v>
      </c>
      <c r="T10" s="1151" t="s">
        <v>192</v>
      </c>
      <c r="U10" s="1151" t="s">
        <v>193</v>
      </c>
      <c r="V10" s="1151" t="s">
        <v>194</v>
      </c>
      <c r="W10" s="1151" t="s">
        <v>195</v>
      </c>
      <c r="X10" s="1151" t="s">
        <v>196</v>
      </c>
      <c r="Y10" s="1151" t="s">
        <v>197</v>
      </c>
      <c r="Z10" s="1151" t="s">
        <v>198</v>
      </c>
      <c r="AA10" s="1151" t="s">
        <v>199</v>
      </c>
      <c r="AB10" s="1151" t="s">
        <v>200</v>
      </c>
      <c r="AC10" s="1151" t="s">
        <v>201</v>
      </c>
      <c r="AD10" s="1151" t="s">
        <v>202</v>
      </c>
      <c r="AE10" s="1151" t="s">
        <v>644</v>
      </c>
      <c r="AF10" s="1151" t="s">
        <v>655</v>
      </c>
      <c r="AG10" s="1151" t="s">
        <v>663</v>
      </c>
      <c r="AH10" s="1151" t="s">
        <v>672</v>
      </c>
      <c r="AI10" s="1151" t="s">
        <v>691</v>
      </c>
      <c r="AJ10" s="1151" t="s">
        <v>744</v>
      </c>
      <c r="AK10" s="1151" t="s">
        <v>745</v>
      </c>
      <c r="AL10" s="1151" t="s">
        <v>746</v>
      </c>
      <c r="AM10" s="1151" t="s">
        <v>732</v>
      </c>
      <c r="AN10" s="1151" t="s">
        <v>752</v>
      </c>
      <c r="AO10" s="1151" t="s">
        <v>760</v>
      </c>
      <c r="AP10" s="1151" t="s">
        <v>765</v>
      </c>
      <c r="AQ10" s="1151" t="s">
        <v>770</v>
      </c>
      <c r="AR10" s="1151" t="s">
        <v>785</v>
      </c>
      <c r="AS10" s="1151" t="s">
        <v>786</v>
      </c>
      <c r="AT10" s="1151" t="s">
        <v>787</v>
      </c>
      <c r="AU10" s="1151" t="s">
        <v>788</v>
      </c>
      <c r="AV10" s="1151" t="s">
        <v>806</v>
      </c>
    </row>
    <row r="11" spans="2:48" s="15" customFormat="1" ht="15" customHeight="1" x14ac:dyDescent="0.25">
      <c r="B11" s="1154" t="s">
        <v>172</v>
      </c>
      <c r="D11" s="1156"/>
      <c r="E11" s="1156"/>
      <c r="F11" s="1156"/>
      <c r="G11" s="1152"/>
      <c r="H11" s="1152"/>
      <c r="I11" s="1152"/>
      <c r="J11" s="1152"/>
      <c r="K11" s="1152"/>
      <c r="L11" s="1152"/>
      <c r="M11" s="1152"/>
      <c r="N11" s="1152"/>
      <c r="O11" s="1152"/>
      <c r="P11" s="1152"/>
      <c r="Q11" s="1152"/>
      <c r="R11" s="1152"/>
      <c r="S11" s="1152"/>
      <c r="T11" s="1152"/>
      <c r="U11" s="1152"/>
      <c r="V11" s="1152"/>
      <c r="W11" s="1152"/>
      <c r="X11" s="1152"/>
      <c r="Y11" s="1152"/>
      <c r="Z11" s="1152"/>
      <c r="AA11" s="1152"/>
      <c r="AB11" s="1152"/>
      <c r="AC11" s="1152"/>
      <c r="AD11" s="1152"/>
      <c r="AE11" s="1152"/>
      <c r="AF11" s="1152"/>
      <c r="AG11" s="1152"/>
      <c r="AH11" s="1152"/>
      <c r="AI11" s="1152"/>
      <c r="AJ11" s="1152"/>
      <c r="AK11" s="1152"/>
      <c r="AL11" s="1152"/>
      <c r="AM11" s="1152"/>
      <c r="AN11" s="1152"/>
      <c r="AO11" s="1151"/>
      <c r="AP11" s="1151"/>
      <c r="AQ11" s="1151"/>
      <c r="AR11" s="1151"/>
      <c r="AS11" s="1151"/>
      <c r="AT11" s="1151"/>
      <c r="AU11" s="1151"/>
      <c r="AV11" s="1151"/>
    </row>
    <row r="12" spans="2:48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149">
        <v>14533</v>
      </c>
      <c r="AP12" s="149">
        <v>14374</v>
      </c>
      <c r="AQ12" s="149">
        <v>14267</v>
      </c>
      <c r="AR12" s="951">
        <v>13946</v>
      </c>
      <c r="AS12" s="952">
        <v>14153</v>
      </c>
      <c r="AT12" s="952">
        <v>14020</v>
      </c>
      <c r="AU12" s="952">
        <v>14062</v>
      </c>
      <c r="AV12" s="953">
        <v>13945</v>
      </c>
    </row>
    <row r="13" spans="2:48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149">
        <v>5760</v>
      </c>
      <c r="AP13" s="149">
        <v>5719</v>
      </c>
      <c r="AQ13" s="149">
        <v>5771</v>
      </c>
      <c r="AR13" s="951">
        <f>AR14-AR12</f>
        <v>5806</v>
      </c>
      <c r="AS13" s="952">
        <f>AS14-AS12</f>
        <v>5831</v>
      </c>
      <c r="AT13" s="952">
        <f>AT14-AT12</f>
        <v>5827</v>
      </c>
      <c r="AU13" s="952">
        <f>AU14-AU12</f>
        <v>5871</v>
      </c>
      <c r="AV13" s="953">
        <f>AV14-AV12</f>
        <v>5580</v>
      </c>
    </row>
    <row r="14" spans="2:48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209">
        <v>20293</v>
      </c>
      <c r="AP14" s="209">
        <v>20093</v>
      </c>
      <c r="AQ14" s="209">
        <v>20038</v>
      </c>
      <c r="AR14" s="954">
        <v>19752</v>
      </c>
      <c r="AS14" s="955">
        <v>19984</v>
      </c>
      <c r="AT14" s="955">
        <v>19847</v>
      </c>
      <c r="AU14" s="955">
        <v>19933</v>
      </c>
      <c r="AV14" s="956">
        <v>19525</v>
      </c>
    </row>
    <row r="15" spans="2:48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2"/>
      <c r="AI15" s="762"/>
      <c r="AJ15" s="762"/>
      <c r="AK15" s="762"/>
      <c r="AL15" s="762"/>
      <c r="AM15" s="762"/>
    </row>
    <row r="16" spans="2:48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2">
    <mergeCell ref="AV2:AV3"/>
    <mergeCell ref="AV10:AV11"/>
    <mergeCell ref="AR2:AR3"/>
    <mergeCell ref="AS2:AS3"/>
    <mergeCell ref="AT2:AT3"/>
    <mergeCell ref="AU2:AU3"/>
    <mergeCell ref="AR10:AR11"/>
    <mergeCell ref="AS10:AS11"/>
    <mergeCell ref="AT10:AT11"/>
    <mergeCell ref="AU10:AU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E2:AE3"/>
    <mergeCell ref="AE10:AE11"/>
    <mergeCell ref="AD2:AD3"/>
    <mergeCell ref="AD10:AD11"/>
    <mergeCell ref="AF2:AF3"/>
    <mergeCell ref="AF10:AF11"/>
    <mergeCell ref="AI2:AI3"/>
    <mergeCell ref="AI10:AI11"/>
    <mergeCell ref="AH2:AH3"/>
    <mergeCell ref="AH10:AH11"/>
    <mergeCell ref="AG2:AG3"/>
    <mergeCell ref="AG10:AG11"/>
    <mergeCell ref="AQ2:AQ3"/>
    <mergeCell ref="AQ10:AQ11"/>
    <mergeCell ref="AJ2:AJ3"/>
    <mergeCell ref="AK2:AK3"/>
    <mergeCell ref="AL2:AL3"/>
    <mergeCell ref="AP2:AP3"/>
    <mergeCell ref="AJ10:AJ11"/>
    <mergeCell ref="AK10:AK11"/>
    <mergeCell ref="AL10:AL11"/>
    <mergeCell ref="AP10:AP11"/>
    <mergeCell ref="AM2:AM3"/>
    <mergeCell ref="AM10:AM11"/>
    <mergeCell ref="AN2:AN3"/>
    <mergeCell ref="AN10:AN11"/>
    <mergeCell ref="AO2:AO3"/>
    <mergeCell ref="AO10:AO11"/>
  </mergeCells>
  <pageMargins left="0.7" right="0.7" top="0.75" bottom="0.75" header="0.3" footer="0.3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2024-05-24T10:18:14Z</dcterms:modified>
</cp:coreProperties>
</file>