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825" activeTab="2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FLOWS'!$A$1:$WHT$77</definedName>
    <definedName name="_xlnm.Print_Area" localSheetId="0">'COMPREHENSIVE INCOME'!$A$1:$XEH$48</definedName>
    <definedName name="_xlnm.Print_Area" localSheetId="2">EQUITY!$A$1:$M$866</definedName>
    <definedName name="_xlnm.Print_Area" localSheetId="1">'FINANCIAL STANDING'!$A$1:$AW$76</definedName>
    <definedName name="_xlnm.Print_Area" localSheetId="4">'OPERATING DATA'!$A$1:$BF$25</definedName>
    <definedName name="_xlnm.Print_Area" localSheetId="5">'ROLLING STOCK AND HEADCOUNT'!$A$1:$AS$14</definedName>
  </definedNames>
  <calcPr calcId="152511"/>
</workbook>
</file>

<file path=xl/calcChain.xml><?xml version="1.0" encoding="utf-8"?>
<calcChain xmlns="http://schemas.openxmlformats.org/spreadsheetml/2006/main">
  <c r="I73" i="5" l="1"/>
  <c r="I75" i="5" s="1"/>
  <c r="I72" i="5"/>
  <c r="H72" i="5"/>
  <c r="H73" i="5" s="1"/>
  <c r="G72" i="5"/>
  <c r="G73" i="5" s="1"/>
  <c r="G75" i="5" s="1"/>
  <c r="I62" i="5"/>
  <c r="H62" i="5"/>
  <c r="G62" i="5"/>
  <c r="I52" i="5"/>
  <c r="H52" i="5"/>
  <c r="G52" i="5"/>
  <c r="I35" i="5"/>
  <c r="I33" i="5"/>
  <c r="H33" i="5"/>
  <c r="H35" i="5" s="1"/>
  <c r="G33" i="5"/>
  <c r="G35" i="5" s="1"/>
  <c r="I21" i="5"/>
  <c r="H21" i="5"/>
  <c r="G21" i="5"/>
  <c r="J841" i="6"/>
  <c r="I841" i="6"/>
  <c r="H841" i="6"/>
  <c r="G841" i="6"/>
  <c r="F841" i="6"/>
  <c r="E841" i="6"/>
  <c r="D841" i="6"/>
  <c r="K841" i="6" s="1"/>
  <c r="K840" i="6"/>
  <c r="K839" i="6"/>
  <c r="K838" i="6"/>
  <c r="K837" i="6"/>
  <c r="K836" i="6"/>
  <c r="K835" i="6"/>
  <c r="J833" i="6"/>
  <c r="I833" i="6"/>
  <c r="H833" i="6"/>
  <c r="G833" i="6"/>
  <c r="F833" i="6"/>
  <c r="K833" i="6" s="1"/>
  <c r="E833" i="6"/>
  <c r="D833" i="6"/>
  <c r="K832" i="6"/>
  <c r="K831" i="6"/>
  <c r="K829" i="6"/>
  <c r="K828" i="6"/>
  <c r="K827" i="6"/>
  <c r="K817" i="6"/>
  <c r="K816" i="6"/>
  <c r="K815" i="6"/>
  <c r="K814" i="6"/>
  <c r="K813" i="6"/>
  <c r="K812" i="6"/>
  <c r="K811" i="6"/>
  <c r="K809" i="6"/>
  <c r="K808" i="6"/>
  <c r="K807" i="6"/>
  <c r="K805" i="6"/>
  <c r="K804" i="6"/>
  <c r="K803" i="6"/>
  <c r="J792" i="6"/>
  <c r="I792" i="6"/>
  <c r="H792" i="6"/>
  <c r="G792" i="6"/>
  <c r="F792" i="6"/>
  <c r="E792" i="6"/>
  <c r="D792" i="6"/>
  <c r="K792" i="6" s="1"/>
  <c r="K791" i="6"/>
  <c r="K790" i="6"/>
  <c r="K789" i="6"/>
  <c r="K788" i="6"/>
  <c r="K787" i="6"/>
  <c r="K786" i="6"/>
  <c r="J784" i="6"/>
  <c r="F784" i="6"/>
  <c r="E784" i="6"/>
  <c r="D784" i="6"/>
  <c r="K783" i="6"/>
  <c r="J782" i="6"/>
  <c r="I782" i="6"/>
  <c r="I784" i="6" s="1"/>
  <c r="H782" i="6"/>
  <c r="H784" i="6" s="1"/>
  <c r="G782" i="6"/>
  <c r="G784" i="6" s="1"/>
  <c r="K780" i="6"/>
  <c r="K779" i="6"/>
  <c r="K778" i="6"/>
  <c r="H75" i="5" l="1"/>
  <c r="K784" i="6"/>
  <c r="K782" i="6"/>
  <c r="AP77" i="12" l="1"/>
  <c r="AO77" i="12"/>
  <c r="AN77" i="12"/>
  <c r="AP73" i="12"/>
  <c r="AO73" i="12"/>
  <c r="AN73" i="12"/>
  <c r="AP71" i="12"/>
  <c r="AO71" i="12"/>
  <c r="AN71" i="12"/>
  <c r="AP53" i="12"/>
  <c r="AO53" i="12"/>
  <c r="AN53" i="12"/>
  <c r="AP32" i="12"/>
  <c r="AO32" i="12"/>
  <c r="AN32" i="12"/>
  <c r="BE25" i="8"/>
  <c r="BD25" i="8"/>
  <c r="BC25" i="8"/>
  <c r="BE12" i="8"/>
  <c r="BD12" i="8"/>
  <c r="AR13" i="11"/>
  <c r="AR4" i="11"/>
  <c r="AQ4" i="11"/>
  <c r="AP4" i="11"/>
  <c r="AS13" i="11" l="1"/>
  <c r="AS4" i="11"/>
  <c r="BF12" i="8"/>
  <c r="AN4" i="11" l="1"/>
  <c r="K745" i="6" l="1"/>
  <c r="K744" i="6"/>
  <c r="K743" i="6"/>
  <c r="K742" i="6"/>
  <c r="K741" i="6"/>
  <c r="K740" i="6"/>
  <c r="K739" i="6"/>
  <c r="K737" i="6"/>
  <c r="K736" i="6"/>
  <c r="K735" i="6"/>
  <c r="K734" i="6"/>
  <c r="K733" i="6"/>
  <c r="K732" i="6"/>
  <c r="K731" i="6"/>
  <c r="X53" i="12" l="1"/>
  <c r="W51" i="12"/>
  <c r="Z7" i="12" l="1"/>
  <c r="Z32" i="12" s="1"/>
  <c r="T72" i="5"/>
  <c r="T62" i="5"/>
  <c r="T52" i="5"/>
  <c r="T33" i="5"/>
  <c r="T21" i="5"/>
  <c r="Y32" i="12"/>
  <c r="T73" i="5" l="1"/>
  <c r="T75" i="5" s="1"/>
  <c r="T35" i="5"/>
  <c r="Z70" i="12"/>
  <c r="Z53" i="12"/>
  <c r="Z72" i="12" l="1"/>
  <c r="Z76" i="12" s="1"/>
  <c r="P35" i="4" l="1"/>
  <c r="O35" i="4"/>
  <c r="N35" i="4"/>
  <c r="M35" i="4"/>
  <c r="P31" i="4"/>
  <c r="P36" i="4" s="1"/>
  <c r="O31" i="4"/>
  <c r="N31" i="4"/>
  <c r="M31" i="4"/>
  <c r="M36" i="4" s="1"/>
  <c r="P14" i="4"/>
  <c r="O14" i="4"/>
  <c r="N14" i="4"/>
  <c r="P12" i="4"/>
  <c r="P17" i="4" s="1"/>
  <c r="P19" i="4" s="1"/>
  <c r="P23" i="4" s="1"/>
  <c r="P25" i="4" s="1"/>
  <c r="P37" i="4" s="1"/>
  <c r="P43" i="4" s="1"/>
  <c r="O12" i="4"/>
  <c r="N12" i="4"/>
  <c r="M12" i="4"/>
  <c r="M17" i="4" s="1"/>
  <c r="M19" i="4" s="1"/>
  <c r="M23" i="4" s="1"/>
  <c r="M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O36" i="4" l="1"/>
  <c r="N17" i="4"/>
  <c r="N19" i="4" s="1"/>
  <c r="N23" i="4" s="1"/>
  <c r="N25" i="4" s="1"/>
  <c r="N48" i="4" s="1"/>
  <c r="N36" i="4"/>
  <c r="O17" i="4"/>
  <c r="O19" i="4" s="1"/>
  <c r="O23" i="4" s="1"/>
  <c r="O25" i="4" s="1"/>
  <c r="O37" i="4" s="1"/>
  <c r="O43" i="4" s="1"/>
  <c r="W70" i="12"/>
  <c r="P70" i="12"/>
  <c r="U70" i="12"/>
  <c r="M37" i="4"/>
  <c r="M43" i="4" s="1"/>
  <c r="M48" i="4"/>
  <c r="M40" i="4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N40" i="4" l="1"/>
  <c r="N37" i="4"/>
  <c r="N43" i="4" s="1"/>
  <c r="W23" i="12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Z21" i="5" l="1"/>
  <c r="AZ72" i="5"/>
  <c r="AZ52" i="5"/>
  <c r="AZ62" i="5" l="1"/>
  <c r="AZ73" i="5" s="1"/>
  <c r="AZ75" i="5" s="1"/>
  <c r="AZ32" i="5"/>
  <c r="AZ35" i="5" s="1"/>
  <c r="AY62" i="5" l="1"/>
  <c r="AY72" i="5"/>
  <c r="AY52" i="5"/>
  <c r="Y13" i="11"/>
  <c r="Y4" i="11"/>
  <c r="AI26" i="4"/>
  <c r="AH26" i="4"/>
  <c r="AH24" i="4"/>
  <c r="AG22" i="4"/>
  <c r="AF22" i="4"/>
  <c r="AE22" i="4"/>
  <c r="AD22" i="4"/>
  <c r="AC22" i="4"/>
  <c r="AG11" i="4"/>
  <c r="AF11" i="4"/>
  <c r="AE11" i="4"/>
  <c r="AE26" i="4" s="1"/>
  <c r="AE24" i="4" s="1"/>
  <c r="AD11" i="4"/>
  <c r="AC11" i="4"/>
  <c r="AB11" i="4"/>
  <c r="AA22" i="4"/>
  <c r="Z22" i="4"/>
  <c r="Y22" i="4"/>
  <c r="X22" i="4"/>
  <c r="W22" i="4"/>
  <c r="V22" i="4"/>
  <c r="U22" i="4"/>
  <c r="T22" i="4"/>
  <c r="S22" i="4"/>
  <c r="AB22" i="4"/>
  <c r="AF26" i="4" l="1"/>
  <c r="AF24" i="4" s="1"/>
  <c r="AY73" i="5"/>
  <c r="AY75" i="5" s="1"/>
  <c r="AC26" i="4"/>
  <c r="AC24" i="4" s="1"/>
  <c r="AG26" i="4"/>
  <c r="AG24" i="4" s="1"/>
  <c r="AD26" i="4"/>
  <c r="AD24" i="4" s="1"/>
  <c r="AB26" i="4"/>
  <c r="AB35" i="4" s="1"/>
  <c r="AB40" i="4" s="1"/>
  <c r="X4" i="11" l="1"/>
  <c r="AX72" i="5"/>
  <c r="AX62" i="5"/>
  <c r="AX52" i="5"/>
  <c r="AX32" i="5"/>
  <c r="AX33" i="5" s="1"/>
  <c r="AX21" i="5"/>
  <c r="AM22" i="4"/>
  <c r="AM11" i="4"/>
  <c r="AX73" i="5" l="1"/>
  <c r="AX75" i="5" s="1"/>
  <c r="AX35" i="5"/>
  <c r="AM24" i="4"/>
  <c r="AM26" i="4"/>
  <c r="AM35" i="4" s="1"/>
  <c r="AM40" i="4" s="1"/>
  <c r="W4" i="11" l="1"/>
  <c r="AM50" i="5" l="1"/>
  <c r="AN50" i="5"/>
  <c r="AO50" i="5"/>
  <c r="AP50" i="5"/>
  <c r="AQ50" i="5"/>
  <c r="AR50" i="5"/>
  <c r="AS50" i="5" l="1"/>
  <c r="V13" i="11"/>
  <c r="V4" i="11"/>
  <c r="AK11" i="4"/>
  <c r="AK22" i="4"/>
  <c r="T32" i="12" l="1"/>
  <c r="T72" i="12" s="1"/>
  <c r="T76" i="12" s="1"/>
  <c r="AV72" i="5"/>
  <c r="AV62" i="5"/>
  <c r="AV52" i="5"/>
  <c r="AV32" i="5"/>
  <c r="AV33" i="5" s="1"/>
  <c r="AV21" i="5"/>
  <c r="AK26" i="4"/>
  <c r="AK35" i="4" s="1"/>
  <c r="AK40" i="4" s="1"/>
  <c r="AK24" i="4"/>
  <c r="U4" i="11"/>
  <c r="AU72" i="5"/>
  <c r="AU62" i="5"/>
  <c r="AU52" i="5"/>
  <c r="AU32" i="5"/>
  <c r="AU21" i="5"/>
  <c r="AJ22" i="4"/>
  <c r="AJ11" i="4"/>
  <c r="U13" i="11"/>
  <c r="AU73" i="5" l="1"/>
  <c r="AU75" i="5" s="1"/>
  <c r="AU35" i="5"/>
  <c r="AU33" i="5"/>
  <c r="AJ24" i="4"/>
  <c r="AV73" i="5"/>
  <c r="AV75" i="5" s="1"/>
  <c r="AV35" i="5"/>
  <c r="AJ26" i="4"/>
  <c r="AJ35" i="4" s="1"/>
  <c r="AJ40" i="4" s="1"/>
  <c r="AS21" i="5"/>
  <c r="AS32" i="5"/>
  <c r="AS33" i="5" s="1"/>
  <c r="AS52" i="5"/>
  <c r="AS62" i="5"/>
  <c r="AS72" i="5"/>
  <c r="AO21" i="5"/>
  <c r="AO32" i="5"/>
  <c r="AO33" i="5" s="1"/>
  <c r="AO52" i="5"/>
  <c r="AO62" i="5"/>
  <c r="AO72" i="5"/>
  <c r="AO73" i="5" l="1"/>
  <c r="AO75" i="5" s="1"/>
  <c r="AS35" i="5"/>
  <c r="AO35" i="5"/>
  <c r="AS73" i="5"/>
  <c r="AS75" i="5" s="1"/>
  <c r="AG25" i="8"/>
  <c r="AG12" i="8"/>
  <c r="T13" i="11"/>
  <c r="T4" i="11"/>
  <c r="AS22" i="4" l="1"/>
  <c r="AS11" i="4"/>
  <c r="AT11" i="4"/>
  <c r="AT22" i="4"/>
  <c r="AS26" i="4" l="1"/>
  <c r="AS35" i="4" s="1"/>
  <c r="AS40" i="4" s="1"/>
  <c r="AT26" i="4"/>
  <c r="AT35" i="4" s="1"/>
  <c r="AT40" i="4" l="1"/>
  <c r="AS24" i="4"/>
  <c r="AT24" i="4"/>
  <c r="AE12" i="8" l="1"/>
  <c r="AD25" i="8" l="1"/>
  <c r="AC25" i="8"/>
  <c r="AC12" i="8"/>
  <c r="AD12" i="8" l="1"/>
  <c r="S24" i="4" l="1"/>
  <c r="T24" i="4"/>
  <c r="U24" i="4"/>
  <c r="V24" i="4"/>
  <c r="W24" i="4"/>
  <c r="X24" i="4"/>
  <c r="Y24" i="4"/>
  <c r="Z24" i="4"/>
  <c r="AA24" i="4"/>
  <c r="AB24" i="4"/>
  <c r="AL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<sst xmlns="http://schemas.openxmlformats.org/spreadsheetml/2006/main" count="3799" uniqueCount="789">
  <si>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</si>
  <si>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</si>
  <si>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</si>
  <si>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</si>
  <si>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</si>
  <si>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</si>
  <si>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</si>
  <si>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</si>
  <si>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</si>
  <si>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</si>
  <si>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</si>
  <si>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</si>
  <si>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</si>
  <si>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</si>
  <si>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</si>
  <si>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</si>
  <si>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</si>
  <si>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</si>
  <si>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</si>
  <si>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</si>
  <si>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</si>
  <si>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</si>
  <si>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</si>
  <si>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</si>
  <si>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</si>
  <si>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</si>
  <si>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</si>
  <si>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</si>
  <si>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</si>
  <si>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</si>
  <si>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</si>
  <si>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</si>
  <si>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</si>
  <si>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</si>
  <si>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</si>
  <si>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</si>
  <si>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</si>
  <si>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</si>
  <si>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</si>
  <si>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</si>
  <si>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</si>
  <si>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</si>
  <si>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</si>
  <si>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</si>
  <si>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</si>
  <si>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</si>
  <si>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</si>
  <si>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</si>
  <si>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</si>
  <si>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</si>
  <si>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</si>
  <si>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</si>
  <si>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</si>
  <si>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</si>
  <si>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</si>
  <si>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</si>
  <si>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</si>
  <si>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</si>
  <si>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</si>
  <si>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</si>
  <si>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</si>
  <si>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</si>
  <si>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</si>
  <si>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</si>
  <si>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</si>
  <si>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</si>
  <si>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</si>
  <si>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</si>
  <si>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</si>
  <si>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</si>
  <si>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</si>
  <si>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</si>
  <si>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</si>
  <si>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</si>
  <si>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</si>
  <si>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</si>
  <si>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</si>
  <si>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</si>
  <si>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</si>
  <si>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</si>
  <si>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</si>
  <si>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</si>
  <si>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</si>
  <si>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</si>
  <si>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</si>
  <si>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</si>
  <si>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</si>
  <si>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</si>
  <si>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</si>
  <si>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</si>
  <si>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</si>
  <si>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</si>
  <si>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</si>
  <si>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</si>
  <si>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</si>
  <si>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</si>
  <si>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</si>
  <si>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</si>
  <si>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</si>
  <si>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</si>
  <si>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</si>
  <si>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</si>
  <si>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</si>
  <si>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</si>
  <si>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</si>
  <si>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</si>
  <si>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</si>
  <si>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</si>
  <si>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</si>
  <si>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</si>
  <si>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</si>
  <si>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</si>
  <si>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</si>
  <si>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</si>
  <si>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</si>
  <si>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</si>
  <si>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</si>
  <si>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</si>
  <si>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</si>
  <si>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</si>
  <si>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</si>
  <si>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</si>
  <si>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</si>
  <si>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</si>
  <si>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</si>
  <si>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</si>
  <si>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</si>
  <si>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</si>
  <si>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</si>
  <si>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</si>
  <si>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</si>
  <si>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</si>
  <si>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</si>
  <si>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</si>
  <si>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</si>
  <si>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</si>
  <si>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</si>
  <si>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</si>
  <si>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</si>
  <si>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</si>
  <si>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</si>
  <si>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</si>
  <si>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</si>
  <si>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</si>
  <si>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</si>
  <si>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</si>
  <si>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</si>
  <si>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</si>
  <si>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</si>
  <si>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</si>
  <si>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</si>
  <si>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</si>
  <si>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</si>
  <si>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</si>
  <si>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</si>
  <si>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</si>
  <si>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</si>
  <si>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</si>
  <si>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</si>
  <si>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</si>
  <si>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</si>
  <si>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</si>
  <si>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</si>
  <si>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</si>
  <si>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</si>
  <si>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</si>
  <si>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</si>
  <si>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</si>
  <si>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</si>
  <si>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</si>
  <si>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</si>
  <si>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</si>
  <si>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</si>
  <si>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</si>
  <si>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</si>
  <si>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</si>
  <si>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</si>
  <si>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</si>
  <si>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</si>
  <si>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</si>
  <si>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</si>
  <si>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</si>
  <si>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</si>
  <si>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</si>
  <si>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</si>
  <si>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</si>
  <si>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</si>
  <si>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</si>
  <si>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</si>
  <si>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</si>
  <si>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</si>
  <si>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</si>
  <si>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</si>
  <si>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</si>
  <si>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</si>
  <si>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</si>
  <si>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</si>
  <si>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</si>
  <si>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</si>
  <si>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</si>
  <si>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</si>
  <si>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</si>
  <si>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</si>
  <si>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</si>
  <si>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</si>
  <si>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</si>
  <si>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</si>
  <si>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</si>
  <si>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</si>
  <si>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</si>
  <si>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</si>
  <si>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</si>
  <si>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</si>
  <si>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</si>
  <si>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</si>
  <si>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</si>
  <si>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</si>
  <si>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</si>
  <si>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</si>
  <si>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</si>
  <si>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</si>
  <si>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</si>
  <si>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</si>
  <si>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</si>
  <si>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</si>
  <si>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</si>
  <si>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</si>
  <si>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</si>
  <si>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</si>
  <si>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</si>
  <si>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</si>
  <si>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</si>
  <si>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</si>
  <si>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</si>
  <si>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</si>
  <si>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</si>
  <si>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</si>
  <si>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</si>
  <si>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</si>
  <si>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</si>
  <si>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</si>
  <si>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</si>
  <si>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</si>
  <si>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</si>
  <si>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</si>
  <si>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</si>
  <si>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</si>
  <si>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</si>
  <si>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</si>
  <si>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</si>
  <si>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</si>
  <si>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</si>
  <si>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</si>
  <si>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</si>
  <si>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</si>
  <si>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</si>
  <si>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</si>
  <si>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</si>
  <si>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</si>
  <si>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</si>
  <si>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</si>
  <si>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</si>
  <si>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</si>
  <si>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</si>
  <si>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</si>
  <si>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</si>
  <si>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</si>
  <si>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</si>
  <si>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</si>
  <si>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</si>
  <si>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</si>
  <si>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</si>
  <si>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</si>
  <si>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</si>
  <si>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</si>
  <si>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</si>
  <si>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</si>
  <si>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</si>
  <si>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</si>
  <si>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</si>
  <si>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</si>
  <si>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</si>
  <si>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</si>
  <si>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</si>
  <si>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</si>
  <si>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</si>
  <si>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</si>
  <si>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</si>
  <si>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</si>
  <si>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</si>
  <si>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</si>
  <si>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</si>
  <si>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</si>
  <si>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</si>
  <si>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</si>
  <si>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</si>
  <si>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</si>
  <si>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</si>
  <si>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</si>
  <si>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</si>
  <si>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</si>
  <si>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</si>
  <si>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</si>
  <si>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</si>
  <si>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</si>
  <si>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</si>
  <si>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</si>
  <si>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</si>
  <si>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</si>
  <si>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</si>
  <si>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</si>
  <si>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</si>
  <si>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</si>
  <si>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</si>
  <si>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</si>
  <si>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</si>
  <si>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</si>
  <si>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</si>
  <si>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</si>
  <si>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</si>
  <si>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</si>
  <si>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</si>
  <si>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</si>
  <si>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</si>
  <si>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</si>
  <si>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</si>
  <si>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</si>
  <si>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</si>
  <si>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</si>
  <si>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</si>
  <si>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</si>
  <si>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</si>
  <si>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</si>
  <si>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</si>
  <si>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</si>
  <si>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</si>
  <si>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</si>
  <si>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</si>
  <si>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</si>
  <si>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</si>
  <si>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</si>
  <si>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</si>
  <si>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</si>
  <si>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</si>
  <si>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</si>
  <si>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</si>
  <si>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</si>
  <si>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</si>
  <si>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</si>
  <si>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</si>
  <si>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</si>
  <si>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</si>
  <si>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</si>
  <si>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</si>
  <si>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</si>
  <si>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</si>
  <si>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</si>
  <si>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</si>
  <si>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</si>
  <si>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</si>
  <si>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</si>
  <si>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</si>
  <si>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</si>
  <si>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</si>
  <si>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</si>
  <si>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</si>
  <si>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</si>
  <si>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</si>
  <si>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</si>
  <si>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</si>
  <si>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</si>
  <si>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</si>
  <si>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</si>
  <si>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</si>
  <si>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</si>
  <si>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</si>
  <si>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</si>
  <si>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</si>
  <si>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</si>
  <si>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</si>
  <si>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</si>
  <si>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</si>
  <si>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</si>
  <si>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</si>
  <si>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</si>
  <si>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</si>
  <si>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</si>
  <si>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</si>
  <si>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</si>
  <si>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</si>
  <si>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</si>
  <si>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</si>
  <si>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</si>
  <si>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</si>
  <si>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</si>
  <si>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</si>
  <si>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</si>
  <si>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</si>
  <si>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</si>
  <si>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</si>
  <si>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</si>
  <si>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</si>
  <si>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</si>
  <si>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</si>
  <si>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</si>
  <si>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</si>
  <si>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</si>
  <si>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</si>
  <si>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</si>
  <si>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</si>
  <si>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</si>
  <si>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</si>
  <si>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</si>
  <si>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</si>
  <si>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</si>
  <si>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</si>
  <si>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</si>
  <si>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</si>
  <si>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</si>
  <si>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</si>
  <si>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</si>
  <si>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</si>
  <si>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</si>
  <si>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</si>
  <si>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</si>
  <si>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</si>
  <si>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</si>
  <si>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</si>
  <si>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</si>
  <si>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</si>
  <si>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</si>
  <si>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</si>
  <si>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</si>
  <si>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</si>
  <si>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</si>
  <si>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</si>
  <si>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</si>
  <si>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</si>
  <si>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</si>
  <si>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</si>
  <si>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</si>
  <si>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</si>
  <si>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</si>
  <si>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</si>
  <si>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</si>
  <si>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</si>
  <si>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</si>
  <si>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</si>
  <si>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</si>
  <si>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</si>
  <si>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</si>
  <si>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</si>
  <si>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</si>
  <si>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</si>
  <si>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</si>
  <si>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</si>
  <si>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</si>
  <si>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</si>
  <si>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</si>
  <si>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</si>
  <si>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</si>
  <si>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</si>
  <si>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</si>
  <si>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</si>
  <si>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</si>
  <si>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</si>
  <si>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</si>
  <si>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</si>
  <si>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</si>
  <si>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</si>
  <si>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</si>
  <si>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</si>
  <si>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</si>
  <si>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</si>
  <si>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</si>
  <si>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</si>
  <si>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</si>
  <si>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</si>
  <si>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</si>
  <si>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</si>
  <si>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</si>
  <si>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</si>
  <si>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</si>
  <si>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</si>
  <si>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</si>
  <si>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</si>
  <si>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</si>
  <si>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</si>
  <si>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</si>
  <si>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</si>
  <si>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</si>
  <si>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</si>
  <si>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</si>
  <si>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</si>
  <si>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</si>
  <si>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</si>
  <si>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</si>
  <si>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</si>
  <si>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</si>
  <si>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</si>
  <si>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</si>
  <si>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</si>
  <si>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</si>
  <si>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</si>
  <si>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</si>
  <si>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</si>
  <si>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</si>
  <si>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</si>
  <si>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</si>
  <si>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</si>
  <si>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</si>
  <si>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</si>
  <si>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</si>
  <si>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</si>
  <si>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</si>
  <si>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</si>
  <si>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</si>
  <si>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</si>
  <si>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</si>
  <si>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</si>
  <si>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</si>
  <si>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</si>
  <si>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</si>
  <si>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</si>
  <si>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</si>
  <si>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</si>
  <si>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</si>
  <si>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</si>
  <si>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</si>
  <si>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</si>
  <si>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</si>
  <si>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</si>
  <si>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</si>
  <si>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</si>
  <si>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</si>
  <si>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</si>
  <si>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</si>
  <si>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</si>
  <si>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</si>
  <si>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</si>
  <si>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</si>
  <si>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</si>
  <si>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</si>
  <si>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</si>
  <si>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</si>
  <si>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</si>
  <si>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</si>
  <si>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</si>
  <si>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</si>
  <si>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</si>
  <si>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</si>
  <si>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</si>
  <si>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</si>
  <si>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</si>
  <si>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</si>
  <si>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</si>
  <si>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</si>
  <si>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</si>
  <si>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</si>
  <si>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</si>
  <si>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</si>
  <si>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</si>
  <si>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</si>
  <si>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</si>
  <si>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</si>
  <si>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</si>
  <si>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</si>
  <si>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</si>
  <si>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</si>
  <si>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</si>
  <si>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</si>
  <si>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</si>
  <si>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</si>
  <si>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</si>
  <si>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</si>
  <si>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</si>
  <si>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</si>
  <si>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</si>
  <si>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</si>
  <si>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</si>
  <si>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</si>
  <si>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</si>
  <si>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</si>
  <si>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</si>
  <si>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</si>
  <si>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</si>
  <si>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</si>
  <si>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</si>
  <si>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</si>
  <si>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</si>
  <si>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</si>
  <si>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</si>
  <si>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</si>
  <si>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</si>
  <si>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</si>
  <si>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</si>
  <si>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</si>
  <si>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</si>
  <si>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</si>
  <si>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</si>
  <si>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</si>
  <si>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</si>
  <si>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</si>
  <si>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</si>
  <si>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</si>
  <si>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</si>
  <si>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</si>
  <si>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</si>
  <si>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</si>
  <si>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</si>
  <si>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</si>
  <si>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</si>
  <si>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</si>
  <si>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</si>
  <si>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</si>
  <si>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</si>
  <si>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</si>
  <si>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</si>
  <si>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</si>
  <si>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</si>
  <si>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</si>
  <si>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</si>
  <si>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</si>
  <si>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</si>
  <si>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</si>
  <si>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</si>
  <si>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</si>
  <si>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</si>
  <si>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</si>
  <si>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</si>
  <si>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</si>
  <si>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</si>
  <si>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</si>
  <si>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</si>
  <si>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</si>
  <si>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</si>
  <si>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</si>
  <si>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</si>
  <si>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</si>
  <si>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</si>
  <si>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</si>
  <si>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</si>
  <si>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</si>
  <si>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</si>
  <si>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</si>
  <si>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</si>
  <si>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</si>
  <si>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</si>
  <si>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</si>
  <si>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</si>
  <si>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</si>
  <si>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</si>
  <si>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</si>
  <si>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</si>
  <si>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</si>
  <si>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</si>
  <si>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</si>
  <si>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</si>
  <si>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</si>
  <si>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</si>
  <si>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</si>
  <si>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</si>
  <si>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</si>
  <si>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</si>
  <si>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</si>
  <si>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</si>
  <si>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</si>
  <si>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</si>
  <si>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</si>
  <si>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</si>
  <si>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</si>
  <si>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</si>
  <si>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</si>
  <si>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</si>
  <si>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</si>
  <si>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</si>
  <si>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</si>
  <si>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</si>
  <si>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</si>
  <si>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</si>
  <si>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</si>
  <si>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</si>
  <si>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</si>
  <si>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</si>
  <si>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</si>
  <si>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</si>
  <si>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</si>
  <si>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</si>
  <si>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</si>
  <si>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30/03/2020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</si>
  <si>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</si>
  <si>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</si>
  <si>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</si>
  <si>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</si>
  <si>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</si>
  <si>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</si>
  <si>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</si>
  <si>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</si>
  <si>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</si>
  <si>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</si>
  <si>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</si>
  <si>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</si>
  <si>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</si>
  <si>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</si>
  <si>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</si>
  <si>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</si>
  <si>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</si>
  <si>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</si>
  <si>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</si>
  <si>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</si>
  <si>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</si>
  <si>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</si>
  <si>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</si>
  <si>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</si>
  <si>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</si>
  <si>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</si>
  <si>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</si>
  <si>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</si>
  <si>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</si>
  <si>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</si>
  <si>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</si>
  <si>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</si>
  <si>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</si>
  <si>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</si>
  <si>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</si>
  <si>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</si>
  <si>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</si>
  <si>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</si>
  <si>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</si>
  <si>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</si>
  <si>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</si>
  <si>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As at 31/12/2021</t>
  </si>
  <si>
    <t>1/01/2021</t>
  </si>
  <si>
    <t>QUARTERLY CONSOLIDATED STATEMENT OF CHANGES IN EQUITY FOR THE PERIOD FROM 1 JANUARY 2021 TO 31 DECEMBER 2021</t>
  </si>
  <si>
    <t>Year ended 31/12/2020</t>
  </si>
  <si>
    <t>3M to 31/03/2021</t>
  </si>
  <si>
    <t>6M to 30/06/2021</t>
  </si>
  <si>
    <t>9M to 30/09/2021</t>
  </si>
  <si>
    <t>Year ended 31/12/2021</t>
  </si>
  <si>
    <t>Q1 2021</t>
  </si>
  <si>
    <t>Q2 2021</t>
  </si>
  <si>
    <t>Q3 2021</t>
  </si>
  <si>
    <t>Q4 2021</t>
  </si>
  <si>
    <t>As at 31/03/2021</t>
  </si>
  <si>
    <t>As at 30/06/2021</t>
  </si>
  <si>
    <t>As at 30/09/2021</t>
  </si>
  <si>
    <t>31/12/2021</t>
  </si>
  <si>
    <t>31/12/2020</t>
  </si>
  <si>
    <t>Q1 2022</t>
  </si>
  <si>
    <t>7 558,5</t>
  </si>
  <si>
    <t>1 823,6</t>
  </si>
  <si>
    <t>As at 31/03/2022</t>
  </si>
  <si>
    <t>1/01/2022</t>
  </si>
  <si>
    <t>za okres (netto)</t>
  </si>
  <si>
    <t>31/03/2022</t>
  </si>
  <si>
    <t>31/03/2021</t>
  </si>
  <si>
    <t>3M to 31/03/2022</t>
  </si>
  <si>
    <t>Total other comprehensive income</t>
  </si>
  <si>
    <t>Q2 2022</t>
  </si>
  <si>
    <t>As at 30/06/2022</t>
  </si>
  <si>
    <t>30/06/2022</t>
  </si>
  <si>
    <t>30/06/2021</t>
  </si>
  <si>
    <t>3 042,8</t>
  </si>
  <si>
    <t>6M to 30/06/2022</t>
  </si>
  <si>
    <t>H1 2023</t>
  </si>
  <si>
    <t>As at 30/06/2023</t>
  </si>
  <si>
    <t>1/01/2023</t>
  </si>
  <si>
    <t>30/06/2023</t>
  </si>
  <si>
    <t>(7,5)</t>
  </si>
  <si>
    <t>6M to 30/06/2023</t>
  </si>
  <si>
    <t>Q2 2023</t>
  </si>
  <si>
    <t>As at 30/09/2022</t>
  </si>
  <si>
    <t>As at 31/12/2022</t>
  </si>
  <si>
    <t>As at 31/03/2023</t>
  </si>
  <si>
    <t>Q1 2023</t>
  </si>
  <si>
    <t>Q3 2022</t>
  </si>
  <si>
    <t>Q4 2022</t>
  </si>
  <si>
    <t>9M to 30/09/2022</t>
  </si>
  <si>
    <t>Year ended 31/12/2022</t>
  </si>
  <si>
    <t>3M to 31/03/2023</t>
  </si>
  <si>
    <t>QUARTERLY CONSOLIDATED STATEMENT OF CHANGES IN EQUITY FOR THE PERIOD FROM 1 JANUARY 2022 TO MARCH 2022</t>
  </si>
  <si>
    <t>QUARTERLY CONSOLIDATED STATEMENT OF CHANGES IN EQUITY FOR THE PERIOD FROM 1 JANUARY 2022 TO 30 JUNE 2022</t>
  </si>
  <si>
    <t>30/09/2022</t>
  </si>
  <si>
    <t>QUARTERLY CONSOLIDATED STATEMENT OF CHANGES IN EQUITY FOR THE PERIOD FROM 1 JANUARY 2022 TO 30 SEPTEMBER 2022</t>
  </si>
  <si>
    <t>31/12/2022</t>
  </si>
  <si>
    <t>QUARTERLY CONSOLIDATED STATEMENT OF CHANGES IN EQUITY FOR THE PERIOD FROM 1 JANUARY 2023 TO 31 MARCH 2023</t>
  </si>
  <si>
    <t>31/03/2023</t>
  </si>
  <si>
    <t>INTERIM CONSOLIDATED STATEMENT OF CHANGES IN EQUITY FOR THE PERIOD FROM 1 JANUARY 2023 TO 30 JUNE 2023</t>
  </si>
  <si>
    <t>CONSOLIDATED STATEMENT OF CHANGES IN EQUITY FOR THE PERIOD FROM 1 JANUARY 2023 TO 31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</si>
</sst>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  <numFmt numFmtId="176" formatCode="_(* #,##0.0_);_(* \(#,##0.0\);_(* &quot;-&quot;??_);_(@_)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EEECE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</fills>
  <borders count="76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hair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1040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4" fontId="32" fillId="0" borderId="60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170" fontId="58" fillId="14" borderId="3" xfId="0" applyNumberFormat="1" applyFont="1" applyFill="1" applyBorder="1" applyAlignment="1">
      <alignment horizontal="right" vertical="center" wrapText="1"/>
    </xf>
    <xf numFmtId="170" fontId="66" fillId="11" borderId="48" xfId="0" applyNumberFormat="1" applyFont="1" applyFill="1" applyBorder="1" applyAlignment="1">
      <alignment horizontal="right" vertical="center" wrapText="1"/>
    </xf>
    <xf numFmtId="170" fontId="58" fillId="14" borderId="37" xfId="0" applyNumberFormat="1" applyFont="1" applyFill="1" applyBorder="1" applyAlignment="1">
      <alignment horizontal="right" vertical="center" wrapText="1"/>
    </xf>
    <xf numFmtId="170" fontId="66" fillId="11" borderId="20" xfId="0" applyNumberFormat="1" applyFont="1" applyFill="1" applyBorder="1" applyAlignment="1">
      <alignment horizontal="right" vertical="center" wrapText="1"/>
    </xf>
    <xf numFmtId="170" fontId="58" fillId="14" borderId="38" xfId="0" applyNumberFormat="1" applyFont="1" applyFill="1" applyBorder="1" applyAlignment="1">
      <alignment horizontal="right" vertical="center" wrapText="1"/>
    </xf>
    <xf numFmtId="170" fontId="58" fillId="14" borderId="39" xfId="0" applyNumberFormat="1" applyFont="1" applyFill="1" applyBorder="1" applyAlignment="1">
      <alignment horizontal="right" vertical="center" wrapText="1"/>
    </xf>
    <xf numFmtId="170" fontId="58" fillId="14" borderId="36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Alignment="1">
      <alignment horizontal="right" vertical="center"/>
    </xf>
    <xf numFmtId="170" fontId="66" fillId="14" borderId="36" xfId="0" applyNumberFormat="1" applyFont="1" applyFill="1" applyBorder="1" applyAlignment="1">
      <alignment horizontal="right" vertical="center" wrapText="1"/>
    </xf>
    <xf numFmtId="0" fontId="65" fillId="0" borderId="61" xfId="0" applyFont="1" applyBorder="1" applyAlignment="1">
      <alignment horizontal="left" vertical="center" wrapText="1"/>
    </xf>
    <xf numFmtId="170" fontId="65" fillId="4" borderId="61" xfId="0" applyNumberFormat="1" applyFont="1" applyFill="1" applyBorder="1" applyAlignment="1">
      <alignment horizontal="right" vertical="center" wrapText="1"/>
    </xf>
    <xf numFmtId="170" fontId="66" fillId="4" borderId="48" xfId="0" applyNumberFormat="1" applyFont="1" applyFill="1" applyBorder="1" applyAlignment="1">
      <alignment horizontal="right" vertical="center" wrapText="1"/>
    </xf>
    <xf numFmtId="170" fontId="66" fillId="4" borderId="20" xfId="0" applyNumberFormat="1" applyFont="1" applyFill="1" applyBorder="1" applyAlignment="1">
      <alignment horizontal="right" vertical="center" wrapText="1"/>
    </xf>
    <xf numFmtId="170" fontId="65" fillId="4" borderId="20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2" fontId="32" fillId="15" borderId="0" xfId="3" applyNumberFormat="1" applyFont="1" applyFill="1" applyAlignment="1">
      <alignment horizontal="right" vertical="center" wrapText="1"/>
    </xf>
    <xf numFmtId="0" fontId="32" fillId="15" borderId="0" xfId="3" applyFont="1" applyFill="1"/>
    <xf numFmtId="0" fontId="69" fillId="15" borderId="0" xfId="0" applyFont="1" applyFill="1"/>
    <xf numFmtId="170" fontId="31" fillId="15" borderId="11" xfId="3" applyNumberFormat="1" applyFont="1" applyFill="1" applyBorder="1" applyAlignment="1">
      <alignment horizontal="right" vertical="center" wrapText="1"/>
    </xf>
    <xf numFmtId="0" fontId="34" fillId="16" borderId="0" xfId="3" applyFont="1" applyFill="1"/>
    <xf numFmtId="172" fontId="32" fillId="15" borderId="0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172" fontId="31" fillId="11" borderId="5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170" fontId="65" fillId="4" borderId="0" xfId="0" applyNumberFormat="1" applyFont="1" applyFill="1" applyBorder="1" applyAlignment="1">
      <alignment horizontal="right" vertical="center" wrapText="1"/>
    </xf>
    <xf numFmtId="170" fontId="58" fillId="0" borderId="0" xfId="0" applyNumberFormat="1" applyFont="1" applyFill="1" applyBorder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center" vertical="center" wrapText="1"/>
    </xf>
    <xf numFmtId="170" fontId="81" fillId="11" borderId="62" xfId="0" applyNumberFormat="1" applyFont="1" applyFill="1" applyBorder="1" applyAlignment="1">
      <alignment horizontal="left" vertical="center" wrapText="1"/>
    </xf>
    <xf numFmtId="170" fontId="81" fillId="11" borderId="62" xfId="0" applyNumberFormat="1" applyFont="1" applyFill="1" applyBorder="1" applyAlignment="1">
      <alignment horizontal="right" vertical="center" wrapText="1"/>
    </xf>
    <xf numFmtId="170" fontId="80" fillId="14" borderId="62" xfId="0" applyNumberFormat="1" applyFont="1" applyFill="1" applyBorder="1" applyAlignment="1">
      <alignment horizontal="right" vertical="center" wrapText="1"/>
    </xf>
    <xf numFmtId="170" fontId="82" fillId="11" borderId="0" xfId="0" applyNumberFormat="1" applyFont="1" applyFill="1" applyBorder="1" applyAlignment="1">
      <alignment horizontal="left" vertical="center" wrapText="1"/>
    </xf>
    <xf numFmtId="170" fontId="82" fillId="11" borderId="0" xfId="0" applyNumberFormat="1" applyFont="1" applyFill="1" applyBorder="1" applyAlignment="1">
      <alignment horizontal="right" vertical="center" wrapText="1"/>
    </xf>
    <xf numFmtId="170" fontId="80" fillId="14" borderId="37" xfId="0" applyNumberFormat="1" applyFont="1" applyFill="1" applyBorder="1" applyAlignment="1">
      <alignment horizontal="right" vertical="center" wrapText="1"/>
    </xf>
    <xf numFmtId="170" fontId="82" fillId="11" borderId="46" xfId="0" applyNumberFormat="1" applyFont="1" applyFill="1" applyBorder="1" applyAlignment="1">
      <alignment horizontal="left" vertical="center" wrapText="1"/>
    </xf>
    <xf numFmtId="170" fontId="82" fillId="11" borderId="46" xfId="0" applyNumberFormat="1" applyFont="1" applyFill="1" applyBorder="1" applyAlignment="1">
      <alignment horizontal="right" vertical="center" wrapText="1"/>
    </xf>
    <xf numFmtId="170" fontId="80" fillId="14" borderId="68" xfId="0" applyNumberFormat="1" applyFont="1" applyFill="1" applyBorder="1" applyAlignment="1">
      <alignment horizontal="right" vertical="center" wrapText="1"/>
    </xf>
    <xf numFmtId="170" fontId="81" fillId="11" borderId="59" xfId="0" applyNumberFormat="1" applyFont="1" applyFill="1" applyBorder="1" applyAlignment="1">
      <alignment horizontal="left" vertical="center" wrapText="1"/>
    </xf>
    <xf numFmtId="170" fontId="81" fillId="11" borderId="59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43" fillId="0" borderId="24" xfId="0" applyNumberFormat="1" applyFont="1" applyBorder="1" applyAlignment="1">
      <alignment horizontal="left" vertical="center"/>
    </xf>
    <xf numFmtId="170" fontId="43" fillId="0" borderId="24" xfId="0" applyNumberFormat="1" applyFont="1" applyBorder="1" applyAlignment="1">
      <alignment horizontal="right" vertical="center"/>
    </xf>
    <xf numFmtId="170" fontId="82" fillId="0" borderId="69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right" vertical="center" wrapText="1"/>
    </xf>
    <xf numFmtId="170" fontId="80" fillId="14" borderId="70" xfId="0" applyNumberFormat="1" applyFont="1" applyFill="1" applyBorder="1" applyAlignment="1">
      <alignment horizontal="right" vertical="center" wrapText="1"/>
    </xf>
    <xf numFmtId="170" fontId="82" fillId="0" borderId="0" xfId="0" applyNumberFormat="1" applyFont="1" applyFill="1" applyBorder="1" applyAlignment="1">
      <alignment horizontal="right" vertical="center" wrapText="1"/>
    </xf>
    <xf numFmtId="170" fontId="82" fillId="0" borderId="46" xfId="0" applyNumberFormat="1" applyFont="1" applyFill="1" applyBorder="1" applyAlignment="1">
      <alignment horizontal="right" vertical="center" wrapText="1"/>
    </xf>
    <xf numFmtId="170" fontId="81" fillId="0" borderId="62" xfId="0" applyNumberFormat="1" applyFont="1" applyFill="1" applyBorder="1" applyAlignment="1">
      <alignment horizontal="right" vertical="center" wrapText="1"/>
    </xf>
    <xf numFmtId="170" fontId="80" fillId="14" borderId="71" xfId="0" applyNumberFormat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46" fillId="8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176" fontId="31" fillId="15" borderId="11" xfId="3" applyNumberFormat="1" applyFont="1" applyFill="1" applyBorder="1" applyAlignment="1">
      <alignment horizontal="right" vertical="center" wrapText="1"/>
    </xf>
    <xf numFmtId="0" fontId="32" fillId="11" borderId="0" xfId="3" applyFont="1" applyFill="1"/>
    <xf numFmtId="0" fontId="69" fillId="11" borderId="0" xfId="0" applyFont="1" applyFill="1"/>
    <xf numFmtId="0" fontId="0" fillId="0" borderId="0" xfId="0" applyAlignment="1">
      <alignment horizontal="right"/>
    </xf>
    <xf numFmtId="49" fontId="81" fillId="11" borderId="62" xfId="0" applyNumberFormat="1" applyFont="1" applyFill="1" applyBorder="1" applyAlignment="1">
      <alignment horizontal="left" vertical="center" wrapText="1"/>
    </xf>
    <xf numFmtId="49" fontId="81" fillId="11" borderId="59" xfId="0" applyNumberFormat="1" applyFont="1" applyFill="1" applyBorder="1" applyAlignment="1">
      <alignment horizontal="left" vertical="center" wrapText="1"/>
    </xf>
    <xf numFmtId="176" fontId="83" fillId="17" borderId="46" xfId="0" applyNumberFormat="1" applyFont="1" applyFill="1" applyBorder="1" applyAlignment="1">
      <alignment horizontal="right" vertical="center" wrapText="1"/>
    </xf>
    <xf numFmtId="176" fontId="59" fillId="15" borderId="46" xfId="0" applyNumberFormat="1" applyFont="1" applyFill="1" applyBorder="1" applyAlignment="1">
      <alignment horizontal="right" vertical="center" wrapText="1"/>
    </xf>
    <xf numFmtId="176" fontId="59" fillId="18" borderId="46" xfId="0" applyNumberFormat="1" applyFont="1" applyFill="1" applyBorder="1" applyAlignment="1">
      <alignment horizontal="right" vertical="center" wrapText="1"/>
    </xf>
    <xf numFmtId="169" fontId="84" fillId="19" borderId="72" xfId="0" applyNumberFormat="1" applyFont="1" applyFill="1" applyBorder="1" applyAlignment="1">
      <alignment horizontal="right" vertical="center" wrapText="1"/>
    </xf>
    <xf numFmtId="176" fontId="85" fillId="17" borderId="47" xfId="14" applyNumberFormat="1" applyFont="1" applyFill="1" applyBorder="1" applyAlignment="1">
      <alignment horizontal="right" vertical="center" wrapText="1"/>
    </xf>
    <xf numFmtId="176" fontId="60" fillId="15" borderId="47" xfId="14" applyNumberFormat="1" applyFont="1" applyFill="1" applyBorder="1" applyAlignment="1">
      <alignment horizontal="right" vertical="center" wrapText="1"/>
    </xf>
    <xf numFmtId="176" fontId="60" fillId="11" borderId="47" xfId="14" applyNumberFormat="1" applyFont="1" applyFill="1" applyBorder="1" applyAlignment="1">
      <alignment horizontal="right" vertical="center" wrapText="1"/>
    </xf>
    <xf numFmtId="176" fontId="85" fillId="17" borderId="46" xfId="0" applyNumberFormat="1" applyFont="1" applyFill="1" applyBorder="1" applyAlignment="1">
      <alignment horizontal="right" vertical="center" wrapText="1"/>
    </xf>
    <xf numFmtId="176" fontId="60" fillId="15" borderId="46" xfId="0" applyNumberFormat="1" applyFont="1" applyFill="1" applyBorder="1" applyAlignment="1">
      <alignment horizontal="right" vertical="center" wrapText="1"/>
    </xf>
    <xf numFmtId="176" fontId="60" fillId="11" borderId="46" xfId="0" applyNumberFormat="1" applyFont="1" applyFill="1" applyBorder="1" applyAlignment="1">
      <alignment horizontal="right" vertical="center" wrapText="1"/>
    </xf>
    <xf numFmtId="176" fontId="59" fillId="11" borderId="46" xfId="0" applyNumberFormat="1" applyFont="1" applyFill="1" applyBorder="1" applyAlignment="1">
      <alignment horizontal="right" vertical="center" wrapText="1"/>
    </xf>
    <xf numFmtId="170" fontId="84" fillId="19" borderId="72" xfId="0" applyNumberFormat="1" applyFont="1" applyFill="1" applyBorder="1" applyAlignment="1">
      <alignment horizontal="right" vertical="center" wrapText="1"/>
    </xf>
    <xf numFmtId="170" fontId="81" fillId="11" borderId="46" xfId="0" applyNumberFormat="1" applyFont="1" applyFill="1" applyBorder="1" applyAlignment="1">
      <alignment horizontal="left" vertical="center" wrapText="1"/>
    </xf>
    <xf numFmtId="176" fontId="85" fillId="17" borderId="47" xfId="14" applyNumberFormat="1" applyFont="1" applyFill="1" applyBorder="1" applyAlignment="1">
      <alignment vertical="center" wrapText="1"/>
    </xf>
    <xf numFmtId="176" fontId="60" fillId="15" borderId="47" xfId="14" applyNumberFormat="1" applyFont="1" applyFill="1" applyBorder="1" applyAlignment="1">
      <alignment vertical="center" wrapText="1"/>
    </xf>
    <xf numFmtId="176" fontId="60" fillId="11" borderId="47" xfId="14" applyNumberFormat="1" applyFont="1" applyFill="1" applyBorder="1" applyAlignment="1">
      <alignment vertical="center" wrapText="1"/>
    </xf>
    <xf numFmtId="176" fontId="85" fillId="17" borderId="45" xfId="0" applyNumberFormat="1" applyFont="1" applyFill="1" applyBorder="1" applyAlignment="1">
      <alignment horizontal="right" vertical="center" wrapText="1"/>
    </xf>
    <xf numFmtId="176" fontId="60" fillId="11" borderId="45" xfId="0" applyNumberFormat="1" applyFont="1" applyFill="1" applyBorder="1" applyAlignment="1">
      <alignment horizontal="right" vertical="center" wrapText="1"/>
    </xf>
    <xf numFmtId="176" fontId="85" fillId="17" borderId="47" xfId="0" applyNumberFormat="1" applyFont="1" applyFill="1" applyBorder="1" applyAlignment="1">
      <alignment horizontal="right" vertical="center" wrapText="1"/>
    </xf>
    <xf numFmtId="176" fontId="60" fillId="11" borderId="47" xfId="0" applyNumberFormat="1" applyFont="1" applyFill="1" applyBorder="1" applyAlignment="1">
      <alignment horizontal="right" vertical="center" wrapText="1"/>
    </xf>
    <xf numFmtId="3" fontId="32" fillId="13" borderId="0" xfId="11" applyNumberFormat="1" applyFont="1" applyFill="1"/>
    <xf numFmtId="0" fontId="32" fillId="13" borderId="0" xfId="11" applyFont="1" applyFill="1"/>
    <xf numFmtId="3" fontId="39" fillId="2" borderId="0" xfId="6" applyNumberFormat="1" applyFont="1" applyFill="1" applyBorder="1" applyAlignment="1">
      <alignment horizontal="right" vertical="center" wrapText="1"/>
    </xf>
    <xf numFmtId="3" fontId="40" fillId="2" borderId="0" xfId="6" applyNumberFormat="1" applyFont="1" applyFill="1" applyBorder="1" applyAlignment="1">
      <alignment horizontal="right" vertical="center" wrapText="1"/>
    </xf>
    <xf numFmtId="1" fontId="10" fillId="11" borderId="0" xfId="6" applyNumberFormat="1" applyFont="1" applyFill="1" applyBorder="1" applyAlignment="1">
      <alignment horizontal="right" vertical="center"/>
    </xf>
    <xf numFmtId="1" fontId="86" fillId="11" borderId="0" xfId="6" applyNumberFormat="1" applyFont="1" applyFill="1" applyBorder="1" applyAlignment="1">
      <alignment horizontal="right" vertical="center"/>
    </xf>
    <xf numFmtId="1" fontId="87" fillId="13" borderId="5" xfId="6" applyNumberFormat="1" applyFont="1" applyFill="1" applyBorder="1" applyAlignment="1">
      <alignment horizontal="right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3" fontId="39" fillId="2" borderId="0" xfId="6" applyNumberFormat="1" applyFont="1" applyFill="1" applyBorder="1" applyAlignment="1">
      <alignment horizontal="right" vertical="center"/>
    </xf>
    <xf numFmtId="3" fontId="40" fillId="2" borderId="0" xfId="6" applyNumberFormat="1" applyFont="1" applyFill="1" applyBorder="1" applyAlignment="1">
      <alignment horizontal="right" vertical="center"/>
    </xf>
    <xf numFmtId="49" fontId="65" fillId="4" borderId="0" xfId="0" applyNumberFormat="1" applyFont="1" applyFill="1" applyBorder="1" applyAlignment="1">
      <alignment horizontal="right" vertical="center" wrapText="1"/>
    </xf>
    <xf numFmtId="14" fontId="13" fillId="3" borderId="0" xfId="3" applyNumberFormat="1" applyFont="1" applyFill="1"/>
    <xf numFmtId="0" fontId="66" fillId="11" borderId="46" xfId="0" applyFont="1" applyFill="1" applyBorder="1" applyAlignment="1">
      <alignment horizontal="right" vertical="center" wrapText="1"/>
    </xf>
    <xf numFmtId="170" fontId="81" fillId="11" borderId="0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left" vertical="center" wrapText="1"/>
    </xf>
    <xf numFmtId="170" fontId="82" fillId="0" borderId="0" xfId="0" applyNumberFormat="1" applyFont="1" applyFill="1" applyBorder="1" applyAlignment="1">
      <alignment horizontal="left" vertical="center" wrapText="1"/>
    </xf>
    <xf numFmtId="170" fontId="82" fillId="0" borderId="46" xfId="0" applyNumberFormat="1" applyFont="1" applyFill="1" applyBorder="1" applyAlignment="1">
      <alignment horizontal="left" vertical="center" wrapText="1"/>
    </xf>
    <xf numFmtId="170" fontId="81" fillId="15" borderId="62" xfId="0" applyNumberFormat="1" applyFont="1" applyFill="1" applyBorder="1" applyAlignment="1">
      <alignment horizontal="left" vertical="center" wrapText="1"/>
    </xf>
    <xf numFmtId="174" fontId="31" fillId="0" borderId="45" xfId="4" applyNumberFormat="1" applyFont="1" applyFill="1" applyBorder="1" applyAlignment="1">
      <alignment horizontal="right" vertical="center" wrapText="1"/>
    </xf>
    <xf numFmtId="0" fontId="46" fillId="12" borderId="3" xfId="1" applyFont="1" applyFill="1" applyBorder="1" applyAlignment="1">
      <alignment vertical="center" wrapText="1"/>
    </xf>
    <xf numFmtId="0" fontId="32" fillId="2" borderId="0" xfId="3" applyFont="1" applyFill="1"/>
    <xf numFmtId="0" fontId="69" fillId="2" borderId="0" xfId="0" applyFont="1" applyFill="1"/>
    <xf numFmtId="170" fontId="31" fillId="2" borderId="11" xfId="3" applyNumberFormat="1" applyFont="1" applyFill="1" applyBorder="1" applyAlignment="1">
      <alignment horizontal="right" vertical="center" wrapText="1"/>
    </xf>
    <xf numFmtId="172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2" fontId="32" fillId="2" borderId="0" xfId="3" applyNumberFormat="1" applyFont="1" applyFill="1" applyBorder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2" fontId="31" fillId="2" borderId="5" xfId="3" applyNumberFormat="1" applyFont="1" applyFill="1" applyBorder="1" applyAlignment="1">
      <alignment horizontal="right" vertical="center" wrapText="1"/>
    </xf>
    <xf numFmtId="172" fontId="31" fillId="2" borderId="12" xfId="3" applyNumberFormat="1" applyFont="1" applyFill="1" applyBorder="1" applyAlignment="1">
      <alignment horizontal="right" vertical="center" wrapText="1"/>
    </xf>
    <xf numFmtId="172" fontId="31" fillId="2" borderId="13" xfId="3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170" fontId="82" fillId="0" borderId="59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2" fillId="0" borderId="63" xfId="0" applyNumberFormat="1" applyFont="1" applyFill="1" applyBorder="1" applyAlignment="1">
      <alignment horizontal="right" vertical="center" wrapText="1"/>
    </xf>
    <xf numFmtId="170" fontId="82" fillId="0" borderId="66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0" fillId="14" borderId="67" xfId="0" applyNumberFormat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170" fontId="82" fillId="11" borderId="59" xfId="0" applyNumberFormat="1" applyFont="1" applyFill="1" applyBorder="1" applyAlignment="1">
      <alignment horizontal="left" vertical="center" wrapText="1"/>
    </xf>
    <xf numFmtId="170" fontId="82" fillId="11" borderId="65" xfId="0" applyNumberFormat="1" applyFont="1" applyFill="1" applyBorder="1" applyAlignment="1">
      <alignment horizontal="left" vertical="center" wrapText="1"/>
    </xf>
    <xf numFmtId="170" fontId="82" fillId="0" borderId="59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170" fontId="82" fillId="11" borderId="65" xfId="0" applyNumberFormat="1" applyFont="1" applyFill="1" applyBorder="1" applyAlignment="1">
      <alignment horizontal="right" vertical="center" wrapText="1"/>
    </xf>
    <xf numFmtId="170" fontId="82" fillId="11" borderId="63" xfId="0" applyNumberFormat="1" applyFont="1" applyFill="1" applyBorder="1" applyAlignment="1">
      <alignment horizontal="right" vertical="center" wrapText="1"/>
    </xf>
    <xf numFmtId="170" fontId="82" fillId="11" borderId="66" xfId="0" applyNumberFormat="1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176" fontId="85" fillId="17" borderId="47" xfId="14" applyNumberFormat="1" applyFont="1" applyFill="1" applyBorder="1" applyAlignment="1">
      <alignment horizontal="center" vertical="center" wrapText="1"/>
    </xf>
    <xf numFmtId="176" fontId="85" fillId="17" borderId="65" xfId="14" applyNumberFormat="1" applyFont="1" applyFill="1" applyBorder="1" applyAlignment="1">
      <alignment horizontal="center" vertical="center" wrapText="1"/>
    </xf>
    <xf numFmtId="176" fontId="60" fillId="15" borderId="47" xfId="14" applyNumberFormat="1" applyFont="1" applyFill="1" applyBorder="1" applyAlignment="1">
      <alignment horizontal="center" vertical="center" wrapText="1"/>
    </xf>
    <xf numFmtId="176" fontId="60" fillId="15" borderId="65" xfId="14" applyNumberFormat="1" applyFont="1" applyFill="1" applyBorder="1" applyAlignment="1">
      <alignment horizontal="center" vertical="center" wrapText="1"/>
    </xf>
    <xf numFmtId="176" fontId="60" fillId="11" borderId="47" xfId="14" applyNumberFormat="1" applyFont="1" applyFill="1" applyBorder="1" applyAlignment="1">
      <alignment horizontal="center" vertical="center" wrapText="1"/>
    </xf>
    <xf numFmtId="176" fontId="60" fillId="11" borderId="65" xfId="14" applyNumberFormat="1" applyFont="1" applyFill="1" applyBorder="1" applyAlignment="1">
      <alignment horizontal="center" vertical="center" wrapText="1"/>
    </xf>
    <xf numFmtId="176" fontId="60" fillId="11" borderId="73" xfId="14" applyNumberFormat="1" applyFont="1" applyFill="1" applyBorder="1" applyAlignment="1">
      <alignment vertical="center" wrapText="1"/>
    </xf>
    <xf numFmtId="176" fontId="60" fillId="11" borderId="74" xfId="14" applyNumberFormat="1" applyFont="1" applyFill="1" applyBorder="1" applyAlignment="1">
      <alignment vertical="center" wrapText="1"/>
    </xf>
    <xf numFmtId="169" fontId="84" fillId="19" borderId="75" xfId="0" applyNumberFormat="1" applyFont="1" applyFill="1" applyBorder="1" applyAlignment="1">
      <alignment horizontal="center" vertical="center" wrapText="1"/>
    </xf>
    <xf numFmtId="169" fontId="84" fillId="19" borderId="72" xfId="0" applyNumberFormat="1" applyFont="1" applyFill="1" applyBorder="1" applyAlignment="1">
      <alignment horizontal="center" vertical="center" wrapText="1"/>
    </xf>
    <xf numFmtId="170" fontId="66" fillId="11" borderId="59" xfId="0" applyNumberFormat="1" applyFont="1" applyFill="1" applyBorder="1" applyAlignment="1">
      <alignment horizontal="right" vertical="center" wrapText="1"/>
    </xf>
    <xf numFmtId="170" fontId="66" fillId="11" borderId="65" xfId="0" applyNumberFormat="1" applyFont="1" applyFill="1" applyBorder="1" applyAlignment="1">
      <alignment horizontal="right" vertical="center" wrapText="1"/>
    </xf>
    <xf numFmtId="49" fontId="66" fillId="11" borderId="59" xfId="0" applyNumberFormat="1" applyFont="1" applyFill="1" applyBorder="1" applyAlignment="1">
      <alignment horizontal="right" vertical="center" wrapText="1"/>
    </xf>
    <xf numFmtId="49" fontId="66" fillId="11" borderId="65" xfId="0" applyNumberFormat="1" applyFont="1" applyFill="1" applyBorder="1" applyAlignment="1">
      <alignment horizontal="right" vertical="center" wrapText="1"/>
    </xf>
    <xf numFmtId="170" fontId="66" fillId="11" borderId="63" xfId="0" applyNumberFormat="1" applyFont="1" applyFill="1" applyBorder="1" applyAlignment="1">
      <alignment horizontal="right" vertical="center" wrapText="1"/>
    </xf>
    <xf numFmtId="170" fontId="66" fillId="11" borderId="66" xfId="0" applyNumberFormat="1" applyFont="1" applyFill="1" applyBorder="1" applyAlignment="1">
      <alignment horizontal="right" vertical="center" wrapText="1"/>
    </xf>
    <xf numFmtId="170" fontId="58" fillId="14" borderId="64" xfId="0" applyNumberFormat="1" applyFont="1" applyFill="1" applyBorder="1" applyAlignment="1">
      <alignment horizontal="right" vertical="center" wrapText="1"/>
    </xf>
    <xf numFmtId="170" fontId="58" fillId="14" borderId="67" xfId="0" applyNumberFormat="1" applyFont="1" applyFill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848484"/>
      <color rgb="FF033086"/>
      <color rgb="FFEEECE1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H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AZ31" sqref="AZ31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4" width="2.140625" style="55" customWidth="1"/>
    <col min="5" max="5" width="14.140625" style="55" customWidth="1"/>
    <col min="6" max="6" width="14.7109375" style="707" customWidth="1"/>
    <col min="7" max="7" width="3.85546875" style="707" customWidth="1"/>
    <col min="8" max="8" width="16.5703125" style="707" bestFit="1" customWidth="1"/>
    <col min="9" max="10" width="13.140625" style="40" customWidth="1"/>
    <col min="11" max="16" width="13.140625" style="56" customWidth="1"/>
    <col min="17" max="17" width="48.5703125" style="56" hidden="1" customWidth="1" outlineLevel="1"/>
    <col min="18" max="18" width="2.42578125" hidden="1" customWidth="1" outlineLevel="1"/>
    <col min="19" max="21" width="11.42578125" style="40" hidden="1" customWidth="1" outlineLevel="1"/>
    <col min="22" max="26" width="11.42578125" hidden="1" customWidth="1" outlineLevel="1"/>
    <col min="27" max="27" width="10.28515625" hidden="1" customWidth="1" outlineLevel="1"/>
    <col min="28" max="41" width="11.42578125" hidden="1" customWidth="1" outlineLevel="1"/>
    <col min="42" max="42" width="8.85546875" hidden="1" customWidth="1" outlineLevel="1"/>
    <col min="43" max="47" width="11.42578125" hidden="1" customWidth="1" outlineLevel="1"/>
    <col min="48" max="48" width="17.7109375" bestFit="1" customWidth="1" collapsed="1"/>
    <col min="49" max="127" width="8.85546875" customWidth="1"/>
    <col min="128" max="16384" width="9.140625" style="40"/>
  </cols>
  <sheetData>
    <row r="1" spans="1:127" x14ac:dyDescent="0.25">
      <c r="A1" s="326"/>
      <c r="B1" s="88" t="s">
        <v>218</v>
      </c>
      <c r="Q1" s="88" t="s">
        <v>218</v>
      </c>
      <c r="R1" s="38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Q1" s="40"/>
      <c r="AR1" s="40"/>
      <c r="AS1" s="40"/>
    </row>
    <row r="2" spans="1:127" ht="15.75" thickBot="1" x14ac:dyDescent="0.3">
      <c r="B2" s="39"/>
      <c r="Q2" s="39"/>
      <c r="R2" s="41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Q2" s="40"/>
      <c r="AR2" s="40"/>
      <c r="AS2" s="40"/>
    </row>
    <row r="3" spans="1:127" ht="15.75" thickBot="1" x14ac:dyDescent="0.3">
      <c r="B3" s="293"/>
      <c r="E3" s="293" t="s">
        <v>764</v>
      </c>
      <c r="F3" s="446" t="s">
        <v>774</v>
      </c>
      <c r="H3" s="446">
        <v>2022</v>
      </c>
      <c r="I3" s="731">
        <v>2021</v>
      </c>
      <c r="J3" s="731">
        <v>2020</v>
      </c>
      <c r="K3" s="731">
        <v>2019</v>
      </c>
      <c r="L3" s="446">
        <v>2018</v>
      </c>
      <c r="M3" s="446">
        <v>2017</v>
      </c>
      <c r="N3" s="446">
        <v>2016</v>
      </c>
      <c r="O3" s="446">
        <v>2015</v>
      </c>
      <c r="P3" s="446">
        <v>2014</v>
      </c>
      <c r="Q3" s="446"/>
      <c r="R3" s="43"/>
      <c r="S3" s="446" t="s">
        <v>40</v>
      </c>
      <c r="T3" s="446" t="s">
        <v>34</v>
      </c>
      <c r="U3" s="446" t="s">
        <v>36</v>
      </c>
      <c r="V3" s="446" t="s">
        <v>38</v>
      </c>
      <c r="W3" s="446" t="s">
        <v>39</v>
      </c>
      <c r="X3" s="446" t="s">
        <v>35</v>
      </c>
      <c r="Y3" s="446" t="s">
        <v>37</v>
      </c>
      <c r="Z3" s="446" t="s">
        <v>32</v>
      </c>
      <c r="AA3" s="446" t="s">
        <v>77</v>
      </c>
      <c r="AB3" s="446" t="s">
        <v>43</v>
      </c>
      <c r="AC3" s="446" t="s">
        <v>45</v>
      </c>
      <c r="AD3" s="446" t="s">
        <v>46</v>
      </c>
      <c r="AE3" s="446" t="s">
        <v>76</v>
      </c>
      <c r="AF3" s="446" t="s">
        <v>84</v>
      </c>
      <c r="AG3" s="446" t="s">
        <v>95</v>
      </c>
      <c r="AH3" s="446" t="s">
        <v>102</v>
      </c>
      <c r="AI3" s="446" t="s">
        <v>106</v>
      </c>
      <c r="AJ3" s="446" t="s">
        <v>114</v>
      </c>
      <c r="AK3" s="446" t="s">
        <v>125</v>
      </c>
      <c r="AL3" s="446" t="s">
        <v>130</v>
      </c>
      <c r="AM3" s="446" t="s">
        <v>131</v>
      </c>
      <c r="AN3" s="446" t="s">
        <v>132</v>
      </c>
      <c r="AO3" s="446" t="s">
        <v>133</v>
      </c>
      <c r="AQ3" s="446">
        <v>2013</v>
      </c>
      <c r="AR3" s="446">
        <v>2014</v>
      </c>
      <c r="AS3" s="446">
        <v>2015</v>
      </c>
      <c r="AT3" s="446">
        <v>2016</v>
      </c>
      <c r="AU3" s="446">
        <v>2017</v>
      </c>
      <c r="AV3" s="946" t="s">
        <v>219</v>
      </c>
    </row>
    <row r="4" spans="1:127" ht="15.75" thickBot="1" x14ac:dyDescent="0.3">
      <c r="B4" s="294"/>
      <c r="E4" s="294" t="s">
        <v>646</v>
      </c>
      <c r="F4" s="447" t="s">
        <v>646</v>
      </c>
      <c r="H4" s="447" t="s">
        <v>646</v>
      </c>
      <c r="I4" s="732" t="s">
        <v>646</v>
      </c>
      <c r="J4" s="732" t="s">
        <v>217</v>
      </c>
      <c r="K4" s="732" t="s">
        <v>217</v>
      </c>
      <c r="L4" s="447" t="s">
        <v>217</v>
      </c>
      <c r="M4" s="447" t="s">
        <v>217</v>
      </c>
      <c r="N4" s="447" t="s">
        <v>217</v>
      </c>
      <c r="O4" s="447" t="s">
        <v>217</v>
      </c>
      <c r="P4" s="447" t="s">
        <v>217</v>
      </c>
      <c r="Q4" s="447"/>
      <c r="R4" s="25"/>
      <c r="S4" s="447" t="s">
        <v>220</v>
      </c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Q4" s="447" t="s">
        <v>220</v>
      </c>
      <c r="AR4" s="447" t="s">
        <v>220</v>
      </c>
      <c r="AS4" s="447" t="s">
        <v>220</v>
      </c>
      <c r="AT4" s="447" t="s">
        <v>220</v>
      </c>
      <c r="AU4" s="447" t="s">
        <v>220</v>
      </c>
      <c r="AV4" s="947"/>
    </row>
    <row r="5" spans="1:127" x14ac:dyDescent="0.25">
      <c r="F5" s="708"/>
      <c r="H5" s="708"/>
      <c r="I5" s="708"/>
      <c r="J5" s="708"/>
      <c r="K5" s="708"/>
      <c r="L5" s="40"/>
      <c r="M5" s="40"/>
      <c r="Q5" s="42"/>
      <c r="R5" s="43"/>
      <c r="S5" s="944"/>
      <c r="T5" s="944"/>
      <c r="U5" s="944"/>
      <c r="V5" s="44"/>
      <c r="W5" s="44"/>
      <c r="X5" s="44"/>
      <c r="Y5" s="944"/>
      <c r="Z5" s="944"/>
      <c r="AA5" s="942"/>
      <c r="AB5" s="942"/>
      <c r="AC5" s="942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Q5" s="400"/>
      <c r="AR5" s="400"/>
      <c r="AS5" s="400"/>
    </row>
    <row r="6" spans="1:127" x14ac:dyDescent="0.25">
      <c r="F6" s="708"/>
      <c r="H6" s="708"/>
      <c r="I6" s="708"/>
      <c r="J6" s="708"/>
      <c r="K6" s="708"/>
      <c r="L6" s="40"/>
      <c r="M6" s="40"/>
      <c r="Q6" s="89" t="s">
        <v>601</v>
      </c>
      <c r="R6" s="43"/>
      <c r="S6" s="948"/>
      <c r="T6" s="945"/>
      <c r="U6" s="945"/>
      <c r="V6" s="45"/>
      <c r="W6" s="45"/>
      <c r="X6" s="45"/>
      <c r="Y6" s="945"/>
      <c r="Z6" s="945"/>
      <c r="AA6" s="943"/>
      <c r="AB6" s="943"/>
      <c r="AC6" s="943"/>
      <c r="AD6" s="257"/>
      <c r="AE6" s="257"/>
      <c r="AF6" s="328"/>
      <c r="AG6" s="328"/>
      <c r="AH6" s="328"/>
      <c r="AI6" s="257"/>
      <c r="AJ6" s="257"/>
      <c r="AK6" s="257"/>
      <c r="AL6" s="257"/>
      <c r="AM6" s="257"/>
      <c r="AN6" s="257"/>
      <c r="AO6" s="257"/>
      <c r="AQ6" s="401"/>
      <c r="AR6" s="402"/>
      <c r="AS6" s="402"/>
    </row>
    <row r="7" spans="1:127" s="96" customFormat="1" x14ac:dyDescent="0.25">
      <c r="B7" s="122" t="s">
        <v>221</v>
      </c>
      <c r="E7" s="733">
        <v>2899.5000000000005</v>
      </c>
      <c r="F7" s="733">
        <v>1564</v>
      </c>
      <c r="H7" s="733">
        <v>5390.1</v>
      </c>
      <c r="I7" s="733">
        <v>4266.5</v>
      </c>
      <c r="J7" s="733" t="s">
        <v>687</v>
      </c>
      <c r="K7" s="733">
        <v>4781.6000000000004</v>
      </c>
      <c r="L7" s="467">
        <v>5183000000</v>
      </c>
      <c r="M7" s="467">
        <v>4689098289.6595402</v>
      </c>
      <c r="N7" s="467">
        <v>4371958737.6000013</v>
      </c>
      <c r="O7" s="467">
        <v>4363468102.0179729</v>
      </c>
      <c r="P7" s="467">
        <v>4217073418.3299999</v>
      </c>
      <c r="Q7" s="124" t="s">
        <v>584</v>
      </c>
      <c r="R7" s="93"/>
      <c r="S7" s="123">
        <v>1022691</v>
      </c>
      <c r="T7" s="123">
        <v>1129983</v>
      </c>
      <c r="U7" s="123">
        <v>1198874</v>
      </c>
      <c r="V7" s="123">
        <v>1202373</v>
      </c>
      <c r="W7" s="123">
        <v>1004259</v>
      </c>
      <c r="X7" s="123">
        <v>1049067</v>
      </c>
      <c r="Y7" s="123">
        <v>1047122</v>
      </c>
      <c r="Z7" s="123">
        <v>1061723</v>
      </c>
      <c r="AA7" s="123">
        <v>880557</v>
      </c>
      <c r="AB7" s="123">
        <v>1015982</v>
      </c>
      <c r="AC7" s="123">
        <v>1187347</v>
      </c>
      <c r="AD7" s="123">
        <v>1246450</v>
      </c>
      <c r="AE7" s="123">
        <v>1014043</v>
      </c>
      <c r="AF7" s="123">
        <v>1074810</v>
      </c>
      <c r="AG7" s="123">
        <v>1077038</v>
      </c>
      <c r="AH7" s="123">
        <v>1175983</v>
      </c>
      <c r="AI7" s="123">
        <v>1077580</v>
      </c>
      <c r="AJ7" s="123">
        <v>1148622</v>
      </c>
      <c r="AK7" s="123">
        <v>1175981</v>
      </c>
      <c r="AL7" s="123">
        <v>1238625</v>
      </c>
      <c r="AM7" s="123">
        <v>1192507</v>
      </c>
      <c r="AN7" s="123">
        <v>1267516.43707</v>
      </c>
      <c r="AO7" s="123">
        <v>1304940</v>
      </c>
      <c r="AP7"/>
      <c r="AQ7" s="123">
        <v>4553921</v>
      </c>
      <c r="AR7" s="123">
        <v>4162171</v>
      </c>
      <c r="AS7" s="123">
        <v>4330336</v>
      </c>
      <c r="AT7" s="123">
        <v>4341874</v>
      </c>
      <c r="AU7" s="123">
        <v>4640808</v>
      </c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</row>
    <row r="8" spans="1:127" s="96" customFormat="1" x14ac:dyDescent="0.25">
      <c r="B8" s="122"/>
      <c r="E8" s="734"/>
      <c r="F8" s="734"/>
      <c r="H8" s="734"/>
      <c r="I8" s="734"/>
      <c r="J8" s="734"/>
      <c r="K8" s="734"/>
      <c r="L8" s="468"/>
      <c r="M8" s="468"/>
      <c r="N8" s="468"/>
      <c r="O8" s="468"/>
      <c r="P8" s="468"/>
      <c r="Q8" s="124" t="s">
        <v>585</v>
      </c>
      <c r="R8" s="125"/>
      <c r="S8" s="123">
        <v>23857</v>
      </c>
      <c r="T8" s="123">
        <v>90192</v>
      </c>
      <c r="U8" s="123">
        <v>26835</v>
      </c>
      <c r="V8" s="123">
        <v>22885</v>
      </c>
      <c r="W8" s="123">
        <v>12431</v>
      </c>
      <c r="X8" s="123">
        <v>11224</v>
      </c>
      <c r="Y8" s="123">
        <v>15962</v>
      </c>
      <c r="Z8" s="123">
        <v>15285</v>
      </c>
      <c r="AA8" s="123">
        <v>8164</v>
      </c>
      <c r="AB8" s="123">
        <v>9510</v>
      </c>
      <c r="AC8" s="123">
        <v>7838</v>
      </c>
      <c r="AD8" s="123">
        <v>7620</v>
      </c>
      <c r="AE8" s="123">
        <v>8757</v>
      </c>
      <c r="AF8" s="123">
        <v>4848</v>
      </c>
      <c r="AG8" s="123">
        <v>8834</v>
      </c>
      <c r="AH8" s="123">
        <v>7646</v>
      </c>
      <c r="AI8" s="123">
        <v>9920</v>
      </c>
      <c r="AJ8" s="123">
        <v>8112</v>
      </c>
      <c r="AK8" s="123">
        <v>11298</v>
      </c>
      <c r="AL8" s="123">
        <v>22515</v>
      </c>
      <c r="AM8" s="123">
        <v>12437</v>
      </c>
      <c r="AN8" s="123">
        <v>14245.850640000001</v>
      </c>
      <c r="AO8" s="123">
        <v>13540</v>
      </c>
      <c r="AP8"/>
      <c r="AQ8" s="123">
        <v>163769</v>
      </c>
      <c r="AR8" s="123">
        <v>54902</v>
      </c>
      <c r="AS8" s="123">
        <v>33132</v>
      </c>
      <c r="AT8" s="123">
        <v>30085</v>
      </c>
      <c r="AU8" s="123">
        <v>51845</v>
      </c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</row>
    <row r="9" spans="1:127" s="96" customFormat="1" x14ac:dyDescent="0.25">
      <c r="B9" s="122" t="s">
        <v>222</v>
      </c>
      <c r="E9" s="733">
        <v>-448.20000000000005</v>
      </c>
      <c r="F9" s="733">
        <v>-257.39999999999998</v>
      </c>
      <c r="H9" s="800">
        <v>-762.5</v>
      </c>
      <c r="I9" s="800">
        <v>-550.20000000000005</v>
      </c>
      <c r="J9" s="733">
        <v>-492.7</v>
      </c>
      <c r="K9" s="733">
        <v>-583.79999999999995</v>
      </c>
      <c r="L9" s="469">
        <v>-615100000</v>
      </c>
      <c r="M9" s="469">
        <v>-544963057.73159695</v>
      </c>
      <c r="N9" s="469">
        <v>-514477115.32195503</v>
      </c>
      <c r="O9" s="469">
        <v>-550317776.70623696</v>
      </c>
      <c r="P9" s="469">
        <v>-545558631.45000005</v>
      </c>
      <c r="Q9" s="122" t="s">
        <v>586</v>
      </c>
      <c r="R9" s="93"/>
      <c r="S9" s="220">
        <v>4773</v>
      </c>
      <c r="T9" s="220">
        <v>19734</v>
      </c>
      <c r="U9" s="220">
        <v>835</v>
      </c>
      <c r="V9" s="220">
        <v>54429</v>
      </c>
      <c r="W9" s="220">
        <v>21788</v>
      </c>
      <c r="X9" s="220">
        <v>1059</v>
      </c>
      <c r="Y9" s="220">
        <v>5968</v>
      </c>
      <c r="Z9" s="220">
        <v>11214</v>
      </c>
      <c r="AA9" s="220">
        <v>9855</v>
      </c>
      <c r="AB9" s="220">
        <v>146105</v>
      </c>
      <c r="AC9" s="220">
        <v>11681</v>
      </c>
      <c r="AD9" s="220">
        <v>30631</v>
      </c>
      <c r="AE9" s="220">
        <v>11554</v>
      </c>
      <c r="AF9" s="220">
        <v>8997</v>
      </c>
      <c r="AG9" s="220">
        <v>4893</v>
      </c>
      <c r="AH9" s="220">
        <v>13866</v>
      </c>
      <c r="AI9" s="220">
        <v>12701</v>
      </c>
      <c r="AJ9" s="220">
        <v>10478</v>
      </c>
      <c r="AK9" s="220">
        <v>5607</v>
      </c>
      <c r="AL9" s="220">
        <v>17172</v>
      </c>
      <c r="AM9" s="220">
        <v>10932</v>
      </c>
      <c r="AN9" s="220">
        <v>12236.369620000005</v>
      </c>
      <c r="AO9" s="220">
        <v>10904</v>
      </c>
      <c r="AP9"/>
      <c r="AQ9" s="220">
        <v>79771</v>
      </c>
      <c r="AR9" s="220">
        <v>57262</v>
      </c>
      <c r="AS9" s="220">
        <v>190665</v>
      </c>
      <c r="AT9" s="220">
        <v>39310</v>
      </c>
      <c r="AU9" s="220">
        <v>45958</v>
      </c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</row>
    <row r="10" spans="1:127" x14ac:dyDescent="0.25">
      <c r="B10" s="122" t="s">
        <v>223</v>
      </c>
      <c r="E10" s="734">
        <v>-246.2</v>
      </c>
      <c r="F10" s="734">
        <v>-133.19999999999999</v>
      </c>
      <c r="H10" s="801">
        <v>-562.5</v>
      </c>
      <c r="I10" s="801">
        <v>-530</v>
      </c>
      <c r="J10" s="734">
        <v>-517.29999999999995</v>
      </c>
      <c r="K10" s="734">
        <v>-572.6</v>
      </c>
      <c r="L10" s="468">
        <v>-732000000</v>
      </c>
      <c r="M10" s="468">
        <v>-717559465.94000006</v>
      </c>
      <c r="N10" s="468">
        <v>-668596000</v>
      </c>
      <c r="O10" s="468">
        <v>-675193982.78999996</v>
      </c>
      <c r="P10" s="468">
        <v>-680006171.72000003</v>
      </c>
      <c r="Q10" s="46"/>
      <c r="R10" s="47"/>
      <c r="S10" s="48"/>
      <c r="T10" s="48"/>
      <c r="U10" s="48"/>
      <c r="V10" s="48"/>
      <c r="W10" s="48"/>
      <c r="X10" s="48"/>
      <c r="Y10" s="48"/>
      <c r="Z10" s="48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Q10" s="48"/>
      <c r="AR10" s="48"/>
      <c r="AS10" s="48"/>
      <c r="AT10" s="77"/>
      <c r="AU10" s="77"/>
    </row>
    <row r="11" spans="1:127" x14ac:dyDescent="0.25">
      <c r="B11" s="122" t="s">
        <v>224</v>
      </c>
      <c r="E11" s="734">
        <v>-167.6</v>
      </c>
      <c r="F11" s="734">
        <v>-89.2</v>
      </c>
      <c r="H11" s="801">
        <v>-361.3</v>
      </c>
      <c r="I11" s="801">
        <v>-350.7</v>
      </c>
      <c r="J11" s="734">
        <v>-340.5</v>
      </c>
      <c r="K11" s="734">
        <v>-363.3</v>
      </c>
      <c r="L11" s="468">
        <v>-463100000</v>
      </c>
      <c r="M11" s="468">
        <v>-450582430.01719397</v>
      </c>
      <c r="N11" s="468">
        <v>-431705929.61801702</v>
      </c>
      <c r="O11" s="468">
        <v>-328754199.89999998</v>
      </c>
      <c r="P11" s="468">
        <v>-264920750.28577599</v>
      </c>
      <c r="Q11" s="89" t="s">
        <v>587</v>
      </c>
      <c r="R11" s="43"/>
      <c r="S11" s="90">
        <v>1051321</v>
      </c>
      <c r="T11" s="90">
        <v>1239909</v>
      </c>
      <c r="U11" s="90">
        <v>1226544</v>
      </c>
      <c r="V11" s="90">
        <v>1279687</v>
      </c>
      <c r="W11" s="90">
        <v>1038478</v>
      </c>
      <c r="X11" s="90">
        <v>1061350</v>
      </c>
      <c r="Y11" s="90">
        <v>1069052</v>
      </c>
      <c r="Z11" s="90">
        <v>1088222</v>
      </c>
      <c r="AA11" s="90">
        <v>898576</v>
      </c>
      <c r="AB11" s="90">
        <f t="shared" ref="AB11:AG11" si="0">SUM(AB7:AB9)</f>
        <v>1171597</v>
      </c>
      <c r="AC11" s="90">
        <f t="shared" si="0"/>
        <v>1206866</v>
      </c>
      <c r="AD11" s="90">
        <f t="shared" si="0"/>
        <v>1284701</v>
      </c>
      <c r="AE11" s="90">
        <f t="shared" si="0"/>
        <v>1034354</v>
      </c>
      <c r="AF11" s="90">
        <f t="shared" si="0"/>
        <v>1088655</v>
      </c>
      <c r="AG11" s="90">
        <f t="shared" si="0"/>
        <v>1090765</v>
      </c>
      <c r="AH11" s="90">
        <v>1197495</v>
      </c>
      <c r="AI11" s="90">
        <v>1100201</v>
      </c>
      <c r="AJ11" s="90">
        <f>SUM(AJ7:AJ9)</f>
        <v>1167212</v>
      </c>
      <c r="AK11" s="90">
        <f>SUM(AK7:AK9)</f>
        <v>1192886</v>
      </c>
      <c r="AL11" s="90">
        <v>1278312</v>
      </c>
      <c r="AM11" s="90">
        <f>SUM(AM7:AM9)</f>
        <v>1215876</v>
      </c>
      <c r="AN11" s="90">
        <v>1293998.6573300001</v>
      </c>
      <c r="AO11" s="90">
        <v>1329384</v>
      </c>
      <c r="AP11" s="391"/>
      <c r="AQ11" s="90">
        <v>4797461</v>
      </c>
      <c r="AR11" s="90">
        <v>4274335</v>
      </c>
      <c r="AS11" s="90">
        <f>SUM(AS7:AS9)</f>
        <v>4554133</v>
      </c>
      <c r="AT11" s="90">
        <f>SUM(AT7:AT9)</f>
        <v>4411269</v>
      </c>
      <c r="AU11" s="90">
        <v>4738611</v>
      </c>
    </row>
    <row r="12" spans="1:127" x14ac:dyDescent="0.25">
      <c r="B12" s="122" t="s">
        <v>225</v>
      </c>
      <c r="E12" s="734">
        <v>-238.50000000000003</v>
      </c>
      <c r="F12" s="734">
        <v>-124</v>
      </c>
      <c r="H12" s="801">
        <v>-537.9</v>
      </c>
      <c r="I12" s="801">
        <v>-413.9</v>
      </c>
      <c r="J12" s="734">
        <v>-365.8</v>
      </c>
      <c r="K12" s="734">
        <v>-408.6</v>
      </c>
      <c r="L12" s="468">
        <v>-529600000</v>
      </c>
      <c r="M12" s="468">
        <f>-901157406.887372-M11</f>
        <v>-450574976.87017804</v>
      </c>
      <c r="N12" s="468">
        <f>-908354884.738005-N11+3892332</f>
        <v>-472756623.11998802</v>
      </c>
      <c r="O12" s="468">
        <f>-825966424.254704-O11</f>
        <v>-497212224.35470402</v>
      </c>
      <c r="P12" s="468">
        <f>-635771864.603698-P11</f>
        <v>-370851114.317922</v>
      </c>
      <c r="Q12" s="46"/>
      <c r="R12" s="47"/>
      <c r="S12" s="48"/>
      <c r="T12" s="48"/>
      <c r="U12" s="48"/>
      <c r="V12" s="48"/>
      <c r="W12" s="48"/>
      <c r="X12" s="48"/>
      <c r="Y12" s="48"/>
      <c r="Z12" s="48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Q12" s="48"/>
      <c r="AR12" s="48"/>
      <c r="AS12" s="48"/>
      <c r="AT12" s="123"/>
      <c r="AU12" s="123"/>
    </row>
    <row r="13" spans="1:127" s="96" customFormat="1" x14ac:dyDescent="0.25">
      <c r="B13" s="122" t="s">
        <v>226</v>
      </c>
      <c r="E13" s="734">
        <v>-975.49999999999989</v>
      </c>
      <c r="F13" s="734">
        <v>-491.8</v>
      </c>
      <c r="H13" s="734">
        <v>-1738.4</v>
      </c>
      <c r="I13" s="734">
        <v>-1622</v>
      </c>
      <c r="J13" s="734">
        <v>-1638.1</v>
      </c>
      <c r="K13" s="734">
        <v>-1737.3</v>
      </c>
      <c r="L13" s="468">
        <v>-1651400000</v>
      </c>
      <c r="M13" s="468">
        <v>-1510297073.2766924</v>
      </c>
      <c r="N13" s="468">
        <v>-1442300939.8106301</v>
      </c>
      <c r="O13" s="468">
        <v>-1484763763.2702301</v>
      </c>
      <c r="P13" s="468">
        <v>-1698873451.6184001</v>
      </c>
      <c r="Q13" s="126" t="s">
        <v>588</v>
      </c>
      <c r="R13" s="93"/>
      <c r="S13" s="127">
        <v>90285</v>
      </c>
      <c r="T13" s="127">
        <v>95674</v>
      </c>
      <c r="U13" s="127">
        <v>94341</v>
      </c>
      <c r="V13" s="127">
        <v>108545</v>
      </c>
      <c r="W13" s="127">
        <v>90820</v>
      </c>
      <c r="X13" s="127">
        <v>90720</v>
      </c>
      <c r="Y13" s="127">
        <v>90519</v>
      </c>
      <c r="Z13" s="127">
        <v>95141</v>
      </c>
      <c r="AA13" s="123">
        <v>102396</v>
      </c>
      <c r="AB13" s="123">
        <v>108206</v>
      </c>
      <c r="AC13" s="123">
        <v>120311</v>
      </c>
      <c r="AD13" s="123">
        <v>330363</v>
      </c>
      <c r="AE13" s="123">
        <v>142359</v>
      </c>
      <c r="AF13" s="123">
        <v>181779</v>
      </c>
      <c r="AG13" s="123">
        <v>146152</v>
      </c>
      <c r="AH13" s="123">
        <v>151302</v>
      </c>
      <c r="AI13" s="123">
        <v>143841</v>
      </c>
      <c r="AJ13" s="123">
        <v>143519</v>
      </c>
      <c r="AK13" s="123">
        <v>141612</v>
      </c>
      <c r="AL13" s="123">
        <v>117913</v>
      </c>
      <c r="AM13" s="123">
        <v>137015</v>
      </c>
      <c r="AN13" s="123">
        <v>151625.14532149554</v>
      </c>
      <c r="AO13" s="123">
        <v>137262</v>
      </c>
      <c r="AP13"/>
      <c r="AQ13" s="123">
        <v>388845</v>
      </c>
      <c r="AR13" s="123">
        <v>382791</v>
      </c>
      <c r="AS13" s="123">
        <v>648982</v>
      </c>
      <c r="AT13" s="123">
        <v>621592</v>
      </c>
      <c r="AU13" s="123">
        <v>546885</v>
      </c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96" customFormat="1" x14ac:dyDescent="0.25">
      <c r="B14" s="122" t="s">
        <v>227</v>
      </c>
      <c r="E14" s="734">
        <v>-196.49999999999997</v>
      </c>
      <c r="F14" s="734">
        <v>-104.1</v>
      </c>
      <c r="H14" s="802">
        <v>-359.5</v>
      </c>
      <c r="I14" s="802">
        <v>-309.10000000000002</v>
      </c>
      <c r="J14" s="734">
        <v>-264.60000000000002</v>
      </c>
      <c r="K14" s="734">
        <v>-292.8</v>
      </c>
      <c r="L14" s="468">
        <v>-298900000</v>
      </c>
      <c r="M14" s="468">
        <v>-297204303.96771181</v>
      </c>
      <c r="N14" s="468">
        <f>-788815950.278821+514477115.32</f>
        <v>-274338834.958821</v>
      </c>
      <c r="O14" s="468">
        <f>-815099052.06914+550317776.71</f>
        <v>-264781275.35913992</v>
      </c>
      <c r="P14" s="468">
        <f>-716927554.881661+545558631.45</f>
        <v>-171368923.43166101</v>
      </c>
      <c r="Q14" s="122" t="s">
        <v>589</v>
      </c>
      <c r="R14" s="93"/>
      <c r="S14" s="95">
        <v>166438</v>
      </c>
      <c r="T14" s="127">
        <v>169101</v>
      </c>
      <c r="U14" s="229">
        <v>189758</v>
      </c>
      <c r="V14" s="229">
        <v>185936</v>
      </c>
      <c r="W14" s="127">
        <v>158539</v>
      </c>
      <c r="X14" s="127">
        <v>155267</v>
      </c>
      <c r="Y14" s="127">
        <v>154290</v>
      </c>
      <c r="Z14" s="127">
        <v>135465</v>
      </c>
      <c r="AA14" s="123">
        <v>142011</v>
      </c>
      <c r="AB14" s="123">
        <v>164945</v>
      </c>
      <c r="AC14" s="123">
        <v>184162</v>
      </c>
      <c r="AD14" s="123">
        <v>200402</v>
      </c>
      <c r="AE14" s="123">
        <v>162818</v>
      </c>
      <c r="AF14" s="123">
        <v>163735</v>
      </c>
      <c r="AG14" s="123">
        <v>165664</v>
      </c>
      <c r="AH14" s="123">
        <v>182783</v>
      </c>
      <c r="AI14" s="123">
        <v>170643</v>
      </c>
      <c r="AJ14" s="123">
        <v>170598</v>
      </c>
      <c r="AK14" s="123">
        <v>172747</v>
      </c>
      <c r="AL14" s="123">
        <v>192480</v>
      </c>
      <c r="AM14" s="123">
        <v>186116</v>
      </c>
      <c r="AN14" s="123">
        <v>191900.04726350482</v>
      </c>
      <c r="AO14" s="123">
        <v>195719</v>
      </c>
      <c r="AP14"/>
      <c r="AQ14" s="123">
        <v>711233</v>
      </c>
      <c r="AR14" s="123">
        <v>594010</v>
      </c>
      <c r="AS14" s="123">
        <v>696994</v>
      </c>
      <c r="AT14" s="123">
        <v>675000</v>
      </c>
      <c r="AU14" s="123">
        <v>706468</v>
      </c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s="96" customFormat="1" x14ac:dyDescent="0.25">
      <c r="B15" s="122"/>
      <c r="E15" s="734"/>
      <c r="F15" s="734"/>
      <c r="H15" s="734"/>
      <c r="I15" s="734"/>
      <c r="J15" s="734"/>
      <c r="K15" s="734"/>
      <c r="L15" s="468"/>
      <c r="M15" s="468"/>
      <c r="N15" s="468"/>
      <c r="O15" s="468"/>
      <c r="P15" s="468"/>
      <c r="Q15" s="122" t="s">
        <v>590</v>
      </c>
      <c r="R15" s="93"/>
      <c r="S15" s="127">
        <v>356994</v>
      </c>
      <c r="T15" s="127">
        <v>381324</v>
      </c>
      <c r="U15" s="127">
        <v>399509</v>
      </c>
      <c r="V15" s="229">
        <v>439607</v>
      </c>
      <c r="W15" s="127">
        <v>320135</v>
      </c>
      <c r="X15" s="127">
        <v>317839</v>
      </c>
      <c r="Y15" s="127">
        <v>328123</v>
      </c>
      <c r="Z15" s="127">
        <v>353014</v>
      </c>
      <c r="AA15" s="123">
        <v>269939</v>
      </c>
      <c r="AB15" s="123">
        <v>337589</v>
      </c>
      <c r="AC15" s="123">
        <v>408562</v>
      </c>
      <c r="AD15" s="123">
        <v>481739</v>
      </c>
      <c r="AE15" s="123">
        <v>366568</v>
      </c>
      <c r="AF15" s="123">
        <v>407558</v>
      </c>
      <c r="AG15" s="123">
        <v>383358</v>
      </c>
      <c r="AH15" s="123">
        <v>415575</v>
      </c>
      <c r="AI15" s="123">
        <v>372006</v>
      </c>
      <c r="AJ15" s="123">
        <v>387618</v>
      </c>
      <c r="AK15" s="123">
        <v>410619</v>
      </c>
      <c r="AL15" s="123">
        <v>448473</v>
      </c>
      <c r="AM15" s="123">
        <v>393997</v>
      </c>
      <c r="AN15" s="123">
        <v>425570.88049822208</v>
      </c>
      <c r="AO15" s="123">
        <v>428434</v>
      </c>
      <c r="AP15"/>
      <c r="AQ15" s="123">
        <v>1577434</v>
      </c>
      <c r="AR15" s="123">
        <v>1315778</v>
      </c>
      <c r="AS15" s="123">
        <v>1501160</v>
      </c>
      <c r="AT15" s="123">
        <v>1573059</v>
      </c>
      <c r="AU15" s="123">
        <v>1618716</v>
      </c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96" customFormat="1" x14ac:dyDescent="0.25">
      <c r="B16" s="122" t="s">
        <v>228</v>
      </c>
      <c r="E16" s="734">
        <v>-15.800000000000004</v>
      </c>
      <c r="F16" s="734">
        <v>-4.9000000000000004</v>
      </c>
      <c r="H16" s="803">
        <v>-1.7</v>
      </c>
      <c r="I16" s="803">
        <v>22.6</v>
      </c>
      <c r="J16" s="734">
        <v>123.6</v>
      </c>
      <c r="K16" s="734">
        <v>36.700000000000003</v>
      </c>
      <c r="L16" s="468">
        <v>14100000</v>
      </c>
      <c r="M16" s="468">
        <v>-17613840.166677527</v>
      </c>
      <c r="N16" s="468">
        <v>-78261813.339999989</v>
      </c>
      <c r="O16" s="468">
        <v>142447446.49150002</v>
      </c>
      <c r="P16" s="468">
        <v>18223619.609999999</v>
      </c>
      <c r="Q16" s="122" t="s">
        <v>591</v>
      </c>
      <c r="R16" s="93"/>
      <c r="S16" s="127">
        <v>9316</v>
      </c>
      <c r="T16" s="127">
        <v>9218</v>
      </c>
      <c r="U16" s="127">
        <v>8330</v>
      </c>
      <c r="V16" s="229">
        <v>11010</v>
      </c>
      <c r="W16" s="127">
        <v>10717</v>
      </c>
      <c r="X16" s="127">
        <v>9614</v>
      </c>
      <c r="Y16" s="127">
        <v>10372</v>
      </c>
      <c r="Z16" s="127">
        <v>10432</v>
      </c>
      <c r="AA16" s="123">
        <v>6686</v>
      </c>
      <c r="AB16" s="123">
        <v>10678</v>
      </c>
      <c r="AC16" s="123">
        <v>10855</v>
      </c>
      <c r="AD16" s="123">
        <v>10134</v>
      </c>
      <c r="AE16" s="123">
        <v>7026</v>
      </c>
      <c r="AF16" s="123">
        <v>11272</v>
      </c>
      <c r="AG16" s="123">
        <v>11088</v>
      </c>
      <c r="AH16" s="123">
        <v>6870</v>
      </c>
      <c r="AI16" s="123">
        <v>10310</v>
      </c>
      <c r="AJ16" s="123">
        <v>10595</v>
      </c>
      <c r="AK16" s="123">
        <v>9231</v>
      </c>
      <c r="AL16" s="123">
        <v>8851</v>
      </c>
      <c r="AM16" s="123">
        <v>5904</v>
      </c>
      <c r="AN16" s="123">
        <v>8789.5635149262635</v>
      </c>
      <c r="AO16" s="123">
        <v>9515</v>
      </c>
      <c r="AP16"/>
      <c r="AQ16" s="123">
        <v>37874</v>
      </c>
      <c r="AR16" s="123">
        <v>40759</v>
      </c>
      <c r="AS16" s="123">
        <v>38597</v>
      </c>
      <c r="AT16" s="123">
        <v>36256</v>
      </c>
      <c r="AU16" s="123">
        <v>38987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2:127 16362:16362" s="96" customFormat="1" x14ac:dyDescent="0.25">
      <c r="B17" s="89" t="s">
        <v>44</v>
      </c>
      <c r="E17" s="735">
        <v>611.20000000000027</v>
      </c>
      <c r="F17" s="735">
        <v>359.39999999999986</v>
      </c>
      <c r="H17" s="804">
        <v>1066.3</v>
      </c>
      <c r="I17" s="804">
        <v>513.20000000000005</v>
      </c>
      <c r="J17" s="735">
        <v>580.20000000000005</v>
      </c>
      <c r="K17" s="735">
        <v>859.9</v>
      </c>
      <c r="L17" s="470">
        <v>907000000</v>
      </c>
      <c r="M17" s="470">
        <f t="shared" ref="M17:P17" si="1">SUM(M7,M16)+SUM(M9:M14)</f>
        <v>700303141.68948936</v>
      </c>
      <c r="N17" s="470">
        <f t="shared" si="1"/>
        <v>489521481.43059015</v>
      </c>
      <c r="O17" s="470">
        <f t="shared" si="1"/>
        <v>704892326.12916231</v>
      </c>
      <c r="P17" s="470">
        <f t="shared" si="1"/>
        <v>503717995.11624098</v>
      </c>
      <c r="Q17" s="126" t="s">
        <v>226</v>
      </c>
      <c r="R17" s="93"/>
      <c r="S17" s="127">
        <v>374553</v>
      </c>
      <c r="T17" s="127">
        <v>365032</v>
      </c>
      <c r="U17" s="127">
        <v>587502</v>
      </c>
      <c r="V17" s="229">
        <v>387468</v>
      </c>
      <c r="W17" s="127">
        <v>363524</v>
      </c>
      <c r="X17" s="127">
        <v>361275</v>
      </c>
      <c r="Y17" s="127">
        <v>348171</v>
      </c>
      <c r="Z17" s="127">
        <v>671785</v>
      </c>
      <c r="AA17" s="123">
        <v>319937</v>
      </c>
      <c r="AB17" s="123">
        <v>375192</v>
      </c>
      <c r="AC17" s="123">
        <v>371129</v>
      </c>
      <c r="AD17" s="123">
        <v>395234</v>
      </c>
      <c r="AE17" s="123">
        <v>385348</v>
      </c>
      <c r="AF17" s="123">
        <v>367644</v>
      </c>
      <c r="AG17" s="123">
        <v>352754</v>
      </c>
      <c r="AH17" s="123">
        <v>336555</v>
      </c>
      <c r="AI17" s="123">
        <v>371185</v>
      </c>
      <c r="AJ17" s="123">
        <v>382475</v>
      </c>
      <c r="AK17" s="123">
        <v>357761</v>
      </c>
      <c r="AL17" s="123">
        <v>397295</v>
      </c>
      <c r="AM17" s="123">
        <v>398979</v>
      </c>
      <c r="AN17" s="123">
        <v>415543.93040782434</v>
      </c>
      <c r="AO17" s="123">
        <v>384759</v>
      </c>
      <c r="AP17"/>
      <c r="AQ17" s="123">
        <v>1714555</v>
      </c>
      <c r="AR17" s="123">
        <v>1698873</v>
      </c>
      <c r="AS17" s="123">
        <v>1484764</v>
      </c>
      <c r="AT17" s="123">
        <v>1442301</v>
      </c>
      <c r="AU17" s="123">
        <v>1508716</v>
      </c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 16362:16362" s="96" customFormat="1" x14ac:dyDescent="0.25">
      <c r="B18" s="122" t="s">
        <v>229</v>
      </c>
      <c r="E18" s="736">
        <v>-389.7</v>
      </c>
      <c r="F18" s="736">
        <v>-191.4</v>
      </c>
      <c r="H18" s="805">
        <v>-733</v>
      </c>
      <c r="I18" s="805">
        <v>-722</v>
      </c>
      <c r="J18" s="736">
        <v>-766.6</v>
      </c>
      <c r="K18" s="736">
        <v>-716.5</v>
      </c>
      <c r="L18" s="471">
        <v>-629400000</v>
      </c>
      <c r="M18" s="471">
        <v>-546884865.96953261</v>
      </c>
      <c r="N18" s="471">
        <v>-621592151.05245697</v>
      </c>
      <c r="O18" s="471">
        <v>-648982039.38109398</v>
      </c>
      <c r="P18" s="471">
        <v>-382790699.852171</v>
      </c>
      <c r="Q18" s="122" t="s">
        <v>592</v>
      </c>
      <c r="R18" s="93"/>
      <c r="S18" s="127">
        <v>11607</v>
      </c>
      <c r="T18" s="127">
        <v>19059</v>
      </c>
      <c r="U18" s="127">
        <v>15869</v>
      </c>
      <c r="V18" s="229">
        <v>14949</v>
      </c>
      <c r="W18" s="127">
        <v>9185</v>
      </c>
      <c r="X18" s="127">
        <v>12733</v>
      </c>
      <c r="Y18" s="127">
        <v>7438</v>
      </c>
      <c r="Z18" s="127">
        <v>10985</v>
      </c>
      <c r="AA18" s="123">
        <v>8858</v>
      </c>
      <c r="AB18" s="123">
        <v>12673</v>
      </c>
      <c r="AC18" s="123">
        <v>13386</v>
      </c>
      <c r="AD18" s="123">
        <v>21838</v>
      </c>
      <c r="AE18" s="123">
        <v>11563</v>
      </c>
      <c r="AF18" s="123">
        <v>14727</v>
      </c>
      <c r="AG18" s="123">
        <v>12786</v>
      </c>
      <c r="AH18" s="123">
        <v>16418</v>
      </c>
      <c r="AI18" s="123">
        <v>13056</v>
      </c>
      <c r="AJ18" s="123">
        <v>14382</v>
      </c>
      <c r="AK18" s="123">
        <v>13936</v>
      </c>
      <c r="AL18" s="123">
        <v>16206</v>
      </c>
      <c r="AM18" s="123">
        <v>13260</v>
      </c>
      <c r="AN18" s="123">
        <v>14140.996896568602</v>
      </c>
      <c r="AO18" s="123">
        <v>13857</v>
      </c>
      <c r="AP18"/>
      <c r="AQ18" s="123">
        <v>61484</v>
      </c>
      <c r="AR18" s="123">
        <v>43955</v>
      </c>
      <c r="AS18" s="123">
        <v>53854</v>
      </c>
      <c r="AT18" s="123">
        <v>55494</v>
      </c>
      <c r="AU18" s="123">
        <v>57580</v>
      </c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 16362:16362" s="96" customFormat="1" x14ac:dyDescent="0.25">
      <c r="B19" s="89" t="s">
        <v>230</v>
      </c>
      <c r="E19" s="735">
        <v>221.50000000000028</v>
      </c>
      <c r="F19" s="735">
        <v>167.99999999999986</v>
      </c>
      <c r="H19" s="804">
        <v>333.3</v>
      </c>
      <c r="I19" s="804">
        <v>-208.8</v>
      </c>
      <c r="J19" s="735">
        <v>-186.4</v>
      </c>
      <c r="K19" s="735">
        <v>143.4</v>
      </c>
      <c r="L19" s="470">
        <v>277600000</v>
      </c>
      <c r="M19" s="470">
        <f t="shared" ref="M19:P19" si="2">SUM(M17:M18)</f>
        <v>153418275.71995676</v>
      </c>
      <c r="N19" s="470">
        <f t="shared" si="2"/>
        <v>-132070669.62186682</v>
      </c>
      <c r="O19" s="470">
        <f t="shared" si="2"/>
        <v>55910286.748068333</v>
      </c>
      <c r="P19" s="470">
        <f t="shared" si="2"/>
        <v>120927295.26406997</v>
      </c>
      <c r="Q19" s="122" t="s">
        <v>593</v>
      </c>
      <c r="R19" s="93"/>
      <c r="S19" s="127">
        <v>17601</v>
      </c>
      <c r="T19" s="127">
        <v>80499</v>
      </c>
      <c r="U19" s="127">
        <v>21973</v>
      </c>
      <c r="V19" s="127">
        <v>15597</v>
      </c>
      <c r="W19" s="127">
        <v>8622</v>
      </c>
      <c r="X19" s="127">
        <v>7243</v>
      </c>
      <c r="Y19" s="127">
        <v>10775</v>
      </c>
      <c r="Z19" s="127">
        <v>11563</v>
      </c>
      <c r="AA19" s="123">
        <v>6502</v>
      </c>
      <c r="AB19" s="123">
        <v>5893</v>
      </c>
      <c r="AC19" s="123">
        <v>6697</v>
      </c>
      <c r="AD19" s="123">
        <v>6562</v>
      </c>
      <c r="AE19" s="123">
        <v>8336</v>
      </c>
      <c r="AF19" s="123">
        <v>3580</v>
      </c>
      <c r="AG19" s="123">
        <v>5425</v>
      </c>
      <c r="AH19" s="123">
        <v>4725</v>
      </c>
      <c r="AI19" s="123">
        <v>7396</v>
      </c>
      <c r="AJ19" s="123">
        <v>5594</v>
      </c>
      <c r="AK19" s="123">
        <v>7877</v>
      </c>
      <c r="AL19" s="123">
        <v>18265</v>
      </c>
      <c r="AM19" s="123">
        <v>7802</v>
      </c>
      <c r="AN19" s="123">
        <v>7812.8921399999981</v>
      </c>
      <c r="AO19" s="123">
        <v>8688</v>
      </c>
      <c r="AP19"/>
      <c r="AQ19" s="123">
        <v>135670</v>
      </c>
      <c r="AR19" s="123">
        <v>38203</v>
      </c>
      <c r="AS19" s="123">
        <v>25654</v>
      </c>
      <c r="AT19" s="123">
        <v>22066</v>
      </c>
      <c r="AU19" s="123">
        <v>39132</v>
      </c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 16362:16362" s="96" customFormat="1" x14ac:dyDescent="0.25">
      <c r="B20" s="122" t="s">
        <v>231</v>
      </c>
      <c r="E20" s="733">
        <v>-87.3</v>
      </c>
      <c r="F20" s="733">
        <v>-41.5</v>
      </c>
      <c r="H20" s="806">
        <v>-150.6</v>
      </c>
      <c r="I20" s="806">
        <v>-60.3</v>
      </c>
      <c r="J20" s="733">
        <v>-82.2</v>
      </c>
      <c r="K20" s="733">
        <v>-71.599999999999994</v>
      </c>
      <c r="L20" s="469">
        <v>-42000000</v>
      </c>
      <c r="M20" s="469">
        <v>-37788272.523992494</v>
      </c>
      <c r="N20" s="469">
        <v>-22314136.51696787</v>
      </c>
      <c r="O20" s="469">
        <v>-51673588.970000006</v>
      </c>
      <c r="P20" s="469">
        <v>-28287919.569999993</v>
      </c>
      <c r="Q20" s="122" t="s">
        <v>594</v>
      </c>
      <c r="R20" s="93"/>
      <c r="S20" s="221">
        <v>8488</v>
      </c>
      <c r="T20" s="221">
        <v>9698</v>
      </c>
      <c r="U20" s="221">
        <v>18683</v>
      </c>
      <c r="V20" s="221">
        <v>23312</v>
      </c>
      <c r="W20" s="221">
        <v>8467</v>
      </c>
      <c r="X20" s="221">
        <v>6176</v>
      </c>
      <c r="Y20" s="221">
        <v>6557</v>
      </c>
      <c r="Z20" s="221">
        <v>4522</v>
      </c>
      <c r="AA20" s="221">
        <v>9877</v>
      </c>
      <c r="AB20" s="221">
        <v>7956</v>
      </c>
      <c r="AC20" s="221">
        <v>3650</v>
      </c>
      <c r="AD20" s="221">
        <v>33718</v>
      </c>
      <c r="AE20" s="221">
        <v>12144</v>
      </c>
      <c r="AF20" s="221">
        <v>70695</v>
      </c>
      <c r="AG20" s="221">
        <v>5659</v>
      </c>
      <c r="AH20" s="221">
        <v>29074</v>
      </c>
      <c r="AI20" s="221">
        <v>8588</v>
      </c>
      <c r="AJ20" s="221">
        <v>10186</v>
      </c>
      <c r="AK20" s="221">
        <v>22050</v>
      </c>
      <c r="AL20" s="221">
        <v>26303</v>
      </c>
      <c r="AM20" s="221">
        <v>9547</v>
      </c>
      <c r="AN20" s="221">
        <v>7921.2977859874009</v>
      </c>
      <c r="AO20" s="221">
        <v>9388</v>
      </c>
      <c r="AP20"/>
      <c r="AQ20" s="221">
        <v>60181</v>
      </c>
      <c r="AR20" s="221">
        <v>39039</v>
      </c>
      <c r="AS20" s="221">
        <v>48217</v>
      </c>
      <c r="AT20" s="221">
        <v>117572</v>
      </c>
      <c r="AU20" s="221">
        <v>67127</v>
      </c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 16362:16362" ht="25.5" x14ac:dyDescent="0.25">
      <c r="B21" s="122" t="s">
        <v>236</v>
      </c>
      <c r="E21" s="734">
        <v>5.6</v>
      </c>
      <c r="F21" s="734">
        <v>4.0999999999999996</v>
      </c>
      <c r="H21" s="802">
        <v>9.1</v>
      </c>
      <c r="I21" s="802">
        <v>4.7</v>
      </c>
      <c r="J21" s="734">
        <v>1.7</v>
      </c>
      <c r="K21" s="734">
        <v>1.7</v>
      </c>
      <c r="L21" s="468">
        <v>3700000</v>
      </c>
      <c r="M21" s="468">
        <v>805989.99791866285</v>
      </c>
      <c r="N21" s="468">
        <v>3460758.3557259999</v>
      </c>
      <c r="O21" s="468">
        <v>4416171.66</v>
      </c>
      <c r="P21" s="468">
        <v>881343.95999999985</v>
      </c>
      <c r="Q21" s="46"/>
      <c r="R21" s="47"/>
      <c r="S21" s="50"/>
      <c r="T21" s="50"/>
      <c r="U21" s="50"/>
      <c r="V21" s="50"/>
      <c r="W21" s="50"/>
      <c r="X21" s="50"/>
      <c r="Y21" s="50"/>
      <c r="Z21" s="50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Q21" s="50"/>
      <c r="AR21" s="50"/>
      <c r="AS21" s="50"/>
      <c r="AT21" s="78"/>
      <c r="AU21" s="78"/>
    </row>
    <row r="22" spans="2:127 16362:16362" ht="25.5" x14ac:dyDescent="0.25">
      <c r="B22" s="122" t="s">
        <v>237</v>
      </c>
      <c r="E22" s="737"/>
      <c r="F22" s="737"/>
      <c r="H22" s="737"/>
      <c r="I22" s="737"/>
      <c r="J22" s="737" t="s">
        <v>1</v>
      </c>
      <c r="K22" s="737" t="s">
        <v>1</v>
      </c>
      <c r="L22" s="472">
        <v>4500000</v>
      </c>
      <c r="M22" s="472">
        <v>0</v>
      </c>
      <c r="N22" s="472">
        <v>0</v>
      </c>
      <c r="O22" s="472">
        <v>1864951.92</v>
      </c>
      <c r="P22" s="472">
        <v>0</v>
      </c>
      <c r="Q22" s="89" t="s">
        <v>595</v>
      </c>
      <c r="R22" s="91"/>
      <c r="S22" s="92">
        <f t="shared" ref="S22:AA22" si="3">SUM(S13:S20)</f>
        <v>1035282</v>
      </c>
      <c r="T22" s="92">
        <f t="shared" si="3"/>
        <v>1129605</v>
      </c>
      <c r="U22" s="92">
        <f t="shared" si="3"/>
        <v>1335965</v>
      </c>
      <c r="V22" s="92">
        <f t="shared" si="3"/>
        <v>1186424</v>
      </c>
      <c r="W22" s="92">
        <f t="shared" si="3"/>
        <v>970009</v>
      </c>
      <c r="X22" s="92">
        <f t="shared" si="3"/>
        <v>960867</v>
      </c>
      <c r="Y22" s="92">
        <f t="shared" si="3"/>
        <v>956245</v>
      </c>
      <c r="Z22" s="92">
        <f t="shared" si="3"/>
        <v>1292907</v>
      </c>
      <c r="AA22" s="92">
        <f t="shared" si="3"/>
        <v>866206</v>
      </c>
      <c r="AB22" s="92">
        <f>SUM(AB13:AB20)</f>
        <v>1023132</v>
      </c>
      <c r="AC22" s="92">
        <f t="shared" ref="AC22:AG22" si="4">SUM(AC13:AC20)</f>
        <v>1118752</v>
      </c>
      <c r="AD22" s="92">
        <f t="shared" si="4"/>
        <v>1479990</v>
      </c>
      <c r="AE22" s="92">
        <f t="shared" si="4"/>
        <v>1096162</v>
      </c>
      <c r="AF22" s="92">
        <f t="shared" si="4"/>
        <v>1220990</v>
      </c>
      <c r="AG22" s="92">
        <f t="shared" si="4"/>
        <v>1082886</v>
      </c>
      <c r="AH22" s="92">
        <v>1143302</v>
      </c>
      <c r="AI22" s="92">
        <v>1097025</v>
      </c>
      <c r="AJ22" s="92">
        <f>SUM(AJ13:AJ20)</f>
        <v>1124967</v>
      </c>
      <c r="AK22" s="92">
        <f>SUM(AK13:AK20)</f>
        <v>1135833</v>
      </c>
      <c r="AL22" s="92">
        <v>1225786</v>
      </c>
      <c r="AM22" s="92">
        <f>SUM(AM13:AM20)</f>
        <v>1152620</v>
      </c>
      <c r="AN22" s="92">
        <v>1223304.7538285288</v>
      </c>
      <c r="AO22" s="92">
        <v>1187622</v>
      </c>
      <c r="AQ22" s="92">
        <v>4687276</v>
      </c>
      <c r="AR22" s="92">
        <v>4153408</v>
      </c>
      <c r="AS22" s="92">
        <f>SUM(AS13:AS20)</f>
        <v>4498222</v>
      </c>
      <c r="AT22" s="92">
        <f>SUM(AT13:AT20)</f>
        <v>4543340</v>
      </c>
      <c r="AU22" s="92">
        <v>4583611</v>
      </c>
    </row>
    <row r="23" spans="2:127 16362:16362" x14ac:dyDescent="0.25">
      <c r="B23" s="89" t="s">
        <v>234</v>
      </c>
      <c r="E23" s="735">
        <v>139.80000000000027</v>
      </c>
      <c r="F23" s="735">
        <v>130.59999999999985</v>
      </c>
      <c r="H23" s="735">
        <v>191.8</v>
      </c>
      <c r="I23" s="735">
        <v>-264.39999999999998</v>
      </c>
      <c r="J23" s="735">
        <v>-266.89999999999998</v>
      </c>
      <c r="K23" s="735">
        <v>73.5</v>
      </c>
      <c r="L23" s="470">
        <v>243800000</v>
      </c>
      <c r="M23" s="470">
        <f t="shared" ref="M23:P23" si="5">SUM(M19:M22)</f>
        <v>116435993.19388293</v>
      </c>
      <c r="N23" s="470">
        <f t="shared" si="5"/>
        <v>-150924047.78310868</v>
      </c>
      <c r="O23" s="470">
        <f t="shared" si="5"/>
        <v>10517821.358068326</v>
      </c>
      <c r="P23" s="470">
        <f t="shared" si="5"/>
        <v>93520719.654069975</v>
      </c>
      <c r="Q23" s="46"/>
      <c r="R23" s="47"/>
      <c r="S23" s="51"/>
      <c r="T23" s="51"/>
      <c r="U23" s="51"/>
      <c r="V23" s="51"/>
      <c r="W23" s="51"/>
      <c r="X23" s="51"/>
      <c r="Y23" s="51"/>
      <c r="Z23" s="51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Q23" s="51"/>
      <c r="AR23" s="256"/>
      <c r="AS23" s="51"/>
      <c r="AT23" s="95"/>
      <c r="AU23" s="95"/>
    </row>
    <row r="24" spans="2:127 16362:16362" s="96" customFormat="1" x14ac:dyDescent="0.25">
      <c r="B24" s="122" t="s">
        <v>233</v>
      </c>
      <c r="E24" s="737">
        <v>-30.099999999999998</v>
      </c>
      <c r="F24" s="737">
        <v>-26.4</v>
      </c>
      <c r="H24" s="737">
        <v>-43.8</v>
      </c>
      <c r="I24" s="737">
        <v>39.1</v>
      </c>
      <c r="J24" s="737">
        <v>42.6</v>
      </c>
      <c r="K24" s="737">
        <v>-37.5</v>
      </c>
      <c r="L24" s="472">
        <v>-59900000</v>
      </c>
      <c r="M24" s="472">
        <v>-34760239.748989157</v>
      </c>
      <c r="N24" s="472">
        <v>17151623.084871698</v>
      </c>
      <c r="O24" s="472">
        <v>19562065.183294602</v>
      </c>
      <c r="P24" s="472">
        <v>-15239002.7195221</v>
      </c>
      <c r="Q24" s="89" t="s">
        <v>44</v>
      </c>
      <c r="R24" s="93"/>
      <c r="S24" s="258">
        <f t="shared" ref="S24:AA24" si="6">S13+S26</f>
        <v>106324</v>
      </c>
      <c r="T24" s="258">
        <f t="shared" si="6"/>
        <v>205978</v>
      </c>
      <c r="U24" s="258">
        <f t="shared" si="6"/>
        <v>-15080</v>
      </c>
      <c r="V24" s="258">
        <f t="shared" si="6"/>
        <v>201808</v>
      </c>
      <c r="W24" s="258">
        <f t="shared" si="6"/>
        <v>159289</v>
      </c>
      <c r="X24" s="258">
        <f t="shared" si="6"/>
        <v>191203</v>
      </c>
      <c r="Y24" s="258">
        <f t="shared" si="6"/>
        <v>203326</v>
      </c>
      <c r="Z24" s="258">
        <f t="shared" si="6"/>
        <v>-109544</v>
      </c>
      <c r="AA24" s="258">
        <f t="shared" si="6"/>
        <v>134766</v>
      </c>
      <c r="AB24" s="258">
        <f>AB13+AB26</f>
        <v>256671</v>
      </c>
      <c r="AC24" s="258">
        <f t="shared" ref="AC24:AH24" si="7">AC13+AC26</f>
        <v>208425</v>
      </c>
      <c r="AD24" s="258">
        <f t="shared" si="7"/>
        <v>135074</v>
      </c>
      <c r="AE24" s="258">
        <f t="shared" si="7"/>
        <v>80551</v>
      </c>
      <c r="AF24" s="258">
        <f t="shared" si="7"/>
        <v>49444</v>
      </c>
      <c r="AG24" s="258">
        <f t="shared" si="7"/>
        <v>154031</v>
      </c>
      <c r="AH24" s="258">
        <f t="shared" si="7"/>
        <v>205495</v>
      </c>
      <c r="AI24" s="258">
        <v>147017</v>
      </c>
      <c r="AJ24" s="258">
        <f>AJ11-AJ22+AJ13</f>
        <v>185764</v>
      </c>
      <c r="AK24" s="258">
        <f>AK11-AK22+AK13</f>
        <v>198665</v>
      </c>
      <c r="AL24" s="258">
        <v>170439</v>
      </c>
      <c r="AM24" s="258">
        <f>AM11-AM22+AM13</f>
        <v>200271</v>
      </c>
      <c r="AN24" s="258">
        <v>222319.04882296681</v>
      </c>
      <c r="AO24" s="258">
        <v>279024</v>
      </c>
      <c r="AP24"/>
      <c r="AQ24" s="94">
        <v>499030</v>
      </c>
      <c r="AR24" s="94">
        <v>503718</v>
      </c>
      <c r="AS24" s="258">
        <f>AS26+AS13</f>
        <v>704893</v>
      </c>
      <c r="AT24" s="258">
        <f>AT26+AT13</f>
        <v>489521</v>
      </c>
      <c r="AU24" s="258">
        <v>701885</v>
      </c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XEH24" s="95"/>
    </row>
    <row r="25" spans="2:127 16362:16362" x14ac:dyDescent="0.25">
      <c r="B25" s="89" t="s">
        <v>232</v>
      </c>
      <c r="E25" s="735">
        <v>109.70000000000027</v>
      </c>
      <c r="F25" s="735">
        <v>104.19999999999985</v>
      </c>
      <c r="H25" s="735">
        <v>148</v>
      </c>
      <c r="I25" s="735">
        <v>-225.3</v>
      </c>
      <c r="J25" s="735">
        <v>-224.3</v>
      </c>
      <c r="K25" s="735">
        <v>36</v>
      </c>
      <c r="L25" s="473">
        <v>183900000</v>
      </c>
      <c r="M25" s="473">
        <f t="shared" ref="M25" si="8">SUM(M23:M24)</f>
        <v>81675753.444893777</v>
      </c>
      <c r="N25" s="473">
        <f>SUM(N23:N24)</f>
        <v>-133772424.69823699</v>
      </c>
      <c r="O25" s="473">
        <f t="shared" ref="O25:P25" si="9">SUM(O23:O24)</f>
        <v>30079886.541362926</v>
      </c>
      <c r="P25" s="473">
        <f t="shared" si="9"/>
        <v>78281716.934547871</v>
      </c>
      <c r="Q25" s="42"/>
      <c r="R25" s="47"/>
      <c r="S25" s="54"/>
      <c r="T25" s="54"/>
      <c r="U25" s="54"/>
      <c r="V25" s="54"/>
      <c r="W25" s="54"/>
      <c r="X25" s="54"/>
      <c r="Y25" s="54"/>
      <c r="Z25" s="5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Q25" s="54"/>
      <c r="AR25" s="54"/>
      <c r="AS25" s="54"/>
      <c r="AT25" s="94"/>
      <c r="AU25" s="94"/>
      <c r="XEH25" s="51"/>
    </row>
    <row r="26" spans="2:127 16362:16362" s="96" customFormat="1" x14ac:dyDescent="0.25">
      <c r="B26" s="40"/>
      <c r="E26" s="738"/>
      <c r="F26" s="738"/>
      <c r="H26" s="738"/>
      <c r="I26" s="738"/>
      <c r="J26" s="738"/>
      <c r="K26" s="738"/>
      <c r="L26" s="474"/>
      <c r="M26" s="474"/>
      <c r="N26" s="474"/>
      <c r="O26" s="474"/>
      <c r="P26" s="474"/>
      <c r="Q26" s="89" t="s">
        <v>596</v>
      </c>
      <c r="R26" s="91"/>
      <c r="S26" s="97">
        <v>16039</v>
      </c>
      <c r="T26" s="97">
        <v>110304</v>
      </c>
      <c r="U26" s="98">
        <v>-109421</v>
      </c>
      <c r="V26" s="98">
        <v>93263</v>
      </c>
      <c r="W26" s="98">
        <v>68469</v>
      </c>
      <c r="X26" s="98">
        <v>100483</v>
      </c>
      <c r="Y26" s="99">
        <v>112807</v>
      </c>
      <c r="Z26" s="98">
        <v>-204685</v>
      </c>
      <c r="AA26" s="99">
        <v>32370</v>
      </c>
      <c r="AB26" s="99">
        <f>AB11-AB22</f>
        <v>148465</v>
      </c>
      <c r="AC26" s="99">
        <f t="shared" ref="AC26:AI26" si="10">AC11-AC22</f>
        <v>88114</v>
      </c>
      <c r="AD26" s="99">
        <f t="shared" si="10"/>
        <v>-195289</v>
      </c>
      <c r="AE26" s="99">
        <f t="shared" si="10"/>
        <v>-61808</v>
      </c>
      <c r="AF26" s="99">
        <f t="shared" si="10"/>
        <v>-132335</v>
      </c>
      <c r="AG26" s="99">
        <f t="shared" si="10"/>
        <v>7879</v>
      </c>
      <c r="AH26" s="99">
        <f t="shared" si="10"/>
        <v>54193</v>
      </c>
      <c r="AI26" s="99">
        <f t="shared" si="10"/>
        <v>3176</v>
      </c>
      <c r="AJ26" s="94">
        <f>AJ11-AJ22</f>
        <v>42245</v>
      </c>
      <c r="AK26" s="94">
        <f>AK11-AK22</f>
        <v>57053</v>
      </c>
      <c r="AL26" s="94">
        <v>52526</v>
      </c>
      <c r="AM26" s="94">
        <f>AM11-AM22</f>
        <v>63256</v>
      </c>
      <c r="AN26" s="94">
        <v>70693.903501471272</v>
      </c>
      <c r="AO26" s="94">
        <v>141762</v>
      </c>
      <c r="AP26"/>
      <c r="AQ26" s="99">
        <v>110185</v>
      </c>
      <c r="AR26" s="99">
        <v>120927</v>
      </c>
      <c r="AS26" s="94">
        <f>AS11-AS22</f>
        <v>55911</v>
      </c>
      <c r="AT26" s="94">
        <f>AT11-AT22</f>
        <v>-132071</v>
      </c>
      <c r="AU26" s="94">
        <v>155000</v>
      </c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 16362:16362" customFormat="1" x14ac:dyDescent="0.25">
      <c r="B27" s="89" t="s">
        <v>240</v>
      </c>
      <c r="C27" s="55"/>
      <c r="D27" s="55"/>
      <c r="E27" s="738"/>
      <c r="F27" s="738"/>
      <c r="G27" s="707"/>
      <c r="H27" s="738"/>
      <c r="I27" s="738"/>
      <c r="J27" s="738"/>
      <c r="K27" s="738"/>
      <c r="L27" s="474"/>
      <c r="M27" s="474"/>
      <c r="N27" s="474"/>
      <c r="O27" s="474"/>
      <c r="P27" s="474"/>
    </row>
    <row r="28" spans="2:127 16362:16362" s="96" customFormat="1" x14ac:dyDescent="0.25">
      <c r="B28" s="122" t="s">
        <v>241</v>
      </c>
      <c r="E28" s="734">
        <v>31.7</v>
      </c>
      <c r="F28" s="734">
        <v>4.2</v>
      </c>
      <c r="H28" s="802">
        <v>-6.7</v>
      </c>
      <c r="I28" s="802">
        <v>13.2</v>
      </c>
      <c r="J28" s="734">
        <v>-50.8</v>
      </c>
      <c r="K28" s="734">
        <v>9.9</v>
      </c>
      <c r="L28" s="468">
        <v>-23400000</v>
      </c>
      <c r="M28" s="468">
        <v>27865013.830000002</v>
      </c>
      <c r="N28" s="468">
        <v>-3919524.77</v>
      </c>
      <c r="O28" s="468">
        <v>3372772.2800000003</v>
      </c>
      <c r="P28" s="468">
        <v>-3157308.04</v>
      </c>
      <c r="Q28" s="122" t="s">
        <v>597</v>
      </c>
      <c r="R28" s="93"/>
      <c r="S28" s="128">
        <v>10680</v>
      </c>
      <c r="T28" s="128">
        <v>8681</v>
      </c>
      <c r="U28" s="129">
        <v>6731</v>
      </c>
      <c r="V28" s="129">
        <v>8241</v>
      </c>
      <c r="W28" s="129">
        <v>6088</v>
      </c>
      <c r="X28" s="129">
        <v>5520</v>
      </c>
      <c r="Y28" s="129">
        <v>17312</v>
      </c>
      <c r="Z28" s="129">
        <v>4892</v>
      </c>
      <c r="AA28" s="129">
        <v>6682</v>
      </c>
      <c r="AB28" s="129">
        <v>2695</v>
      </c>
      <c r="AC28" s="129">
        <v>78</v>
      </c>
      <c r="AD28" s="129">
        <v>5268</v>
      </c>
      <c r="AE28" s="129">
        <v>390</v>
      </c>
      <c r="AF28" s="129">
        <v>384</v>
      </c>
      <c r="AG28" s="129">
        <v>237</v>
      </c>
      <c r="AH28" s="129">
        <v>37914</v>
      </c>
      <c r="AI28" s="129">
        <v>10087</v>
      </c>
      <c r="AJ28" s="129">
        <v>4153</v>
      </c>
      <c r="AK28" s="129">
        <v>915</v>
      </c>
      <c r="AL28" s="129">
        <v>5012</v>
      </c>
      <c r="AM28" s="129">
        <v>2683</v>
      </c>
      <c r="AN28" s="129">
        <v>7614.017770000004</v>
      </c>
      <c r="AO28" s="129">
        <v>3005</v>
      </c>
      <c r="AP28"/>
      <c r="AQ28" s="129">
        <v>34333</v>
      </c>
      <c r="AR28" s="129">
        <v>33812</v>
      </c>
      <c r="AS28" s="123">
        <v>14723</v>
      </c>
      <c r="AT28" s="129">
        <v>38925</v>
      </c>
      <c r="AU28" s="129">
        <v>20167</v>
      </c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 16362:16362" s="96" customFormat="1" x14ac:dyDescent="0.25">
      <c r="B29" s="122" t="s">
        <v>233</v>
      </c>
      <c r="E29" s="736">
        <v>-6</v>
      </c>
      <c r="F29" s="736">
        <v>-0.8</v>
      </c>
      <c r="H29" s="805">
        <v>1.3</v>
      </c>
      <c r="I29" s="805">
        <v>-2.5</v>
      </c>
      <c r="J29" s="736">
        <v>9.6999999999999993</v>
      </c>
      <c r="K29" s="736">
        <v>-1.9</v>
      </c>
      <c r="L29" s="471">
        <v>4400000</v>
      </c>
      <c r="M29" s="471">
        <v>-5294352.6190999998</v>
      </c>
      <c r="N29" s="471">
        <v>744709.70629999996</v>
      </c>
      <c r="O29" s="471">
        <v>-640826.79319999996</v>
      </c>
      <c r="P29" s="471">
        <v>599888.52760000003</v>
      </c>
      <c r="Q29" s="122" t="s">
        <v>598</v>
      </c>
      <c r="R29" s="93"/>
      <c r="S29" s="128">
        <v>18934</v>
      </c>
      <c r="T29" s="128">
        <v>22283</v>
      </c>
      <c r="U29" s="123">
        <v>-398</v>
      </c>
      <c r="V29" s="129">
        <v>3390</v>
      </c>
      <c r="W29" s="129">
        <v>10355</v>
      </c>
      <c r="X29" s="129">
        <v>6122</v>
      </c>
      <c r="Y29" s="129">
        <v>8597</v>
      </c>
      <c r="Z29" s="129">
        <v>12503</v>
      </c>
      <c r="AA29" s="129">
        <v>12987</v>
      </c>
      <c r="AB29" s="129">
        <v>13375</v>
      </c>
      <c r="AC29" s="129">
        <v>11530</v>
      </c>
      <c r="AD29" s="129">
        <v>36979</v>
      </c>
      <c r="AE29" s="129">
        <v>14559</v>
      </c>
      <c r="AF29" s="129">
        <v>23690</v>
      </c>
      <c r="AG29" s="129">
        <v>8302</v>
      </c>
      <c r="AH29" s="129">
        <v>15019</v>
      </c>
      <c r="AI29" s="129">
        <v>15184</v>
      </c>
      <c r="AJ29" s="129">
        <v>15309</v>
      </c>
      <c r="AK29" s="129">
        <v>14361</v>
      </c>
      <c r="AL29" s="129">
        <v>14686</v>
      </c>
      <c r="AM29" s="129">
        <v>13145</v>
      </c>
      <c r="AN29" s="129">
        <v>16246.280300000002</v>
      </c>
      <c r="AO29" s="129">
        <v>13308</v>
      </c>
      <c r="AP29"/>
      <c r="AQ29" s="129">
        <v>44209</v>
      </c>
      <c r="AR29" s="129">
        <v>62099</v>
      </c>
      <c r="AS29" s="129">
        <v>66397</v>
      </c>
      <c r="AT29" s="129">
        <v>61239</v>
      </c>
      <c r="AU29" s="129">
        <v>59540</v>
      </c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 16362:16362" s="96" customFormat="1" ht="38.25" x14ac:dyDescent="0.25">
      <c r="B30" s="122" t="s">
        <v>242</v>
      </c>
      <c r="E30" s="736">
        <v>-24</v>
      </c>
      <c r="F30" s="736">
        <v>17.600000000000001</v>
      </c>
      <c r="H30" s="805">
        <v>34.4</v>
      </c>
      <c r="I30" s="805">
        <v>37.700000000000003</v>
      </c>
      <c r="J30" s="736">
        <v>27.3</v>
      </c>
      <c r="K30" s="736">
        <v>1.7</v>
      </c>
      <c r="L30" s="471">
        <v>16500000</v>
      </c>
      <c r="M30" s="471">
        <v>-598072.66202954506</v>
      </c>
      <c r="N30" s="471">
        <v>28469965.285806052</v>
      </c>
      <c r="O30" s="471">
        <v>31500177</v>
      </c>
      <c r="P30" s="471">
        <v>0</v>
      </c>
      <c r="Q30" s="122" t="s">
        <v>599</v>
      </c>
      <c r="R30" s="93"/>
      <c r="S30" s="123">
        <v>472</v>
      </c>
      <c r="T30" s="123">
        <v>-291</v>
      </c>
      <c r="U30" s="123">
        <v>449</v>
      </c>
      <c r="V30" s="123">
        <v>-14068</v>
      </c>
      <c r="W30" s="123">
        <v>9361</v>
      </c>
      <c r="X30" s="123">
        <v>-9796</v>
      </c>
      <c r="Y30" s="123">
        <v>401</v>
      </c>
      <c r="Z30" s="123">
        <v>915</v>
      </c>
      <c r="AA30" s="129">
        <v>-1157</v>
      </c>
      <c r="AB30" s="129">
        <v>4639</v>
      </c>
      <c r="AC30" s="129">
        <v>90</v>
      </c>
      <c r="AD30" s="129">
        <v>844</v>
      </c>
      <c r="AE30" s="129">
        <v>1364</v>
      </c>
      <c r="AF30" s="129">
        <v>638</v>
      </c>
      <c r="AG30" s="129">
        <v>595</v>
      </c>
      <c r="AH30" s="129">
        <v>864</v>
      </c>
      <c r="AI30" s="129">
        <v>2019</v>
      </c>
      <c r="AJ30" s="123">
        <v>-836</v>
      </c>
      <c r="AK30" s="123">
        <v>247</v>
      </c>
      <c r="AL30" s="123">
        <v>-624</v>
      </c>
      <c r="AM30" s="123">
        <v>-3071</v>
      </c>
      <c r="AN30" s="123">
        <v>1013.9833423470004</v>
      </c>
      <c r="AO30" s="123">
        <v>933</v>
      </c>
      <c r="AP30"/>
      <c r="AQ30" s="123">
        <v>-13438</v>
      </c>
      <c r="AR30" s="123">
        <v>881</v>
      </c>
      <c r="AS30" s="130">
        <v>4416</v>
      </c>
      <c r="AT30" s="129">
        <v>3461</v>
      </c>
      <c r="AU30" s="129">
        <v>806</v>
      </c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 16362:16362" s="96" customFormat="1" ht="25.5" x14ac:dyDescent="0.25">
      <c r="B31" s="89" t="s">
        <v>243</v>
      </c>
      <c r="E31" s="735">
        <v>1.6999999999999993</v>
      </c>
      <c r="F31" s="735">
        <v>21</v>
      </c>
      <c r="H31" s="804">
        <v>29</v>
      </c>
      <c r="I31" s="804">
        <v>48.4</v>
      </c>
      <c r="J31" s="735">
        <v>-13.8</v>
      </c>
      <c r="K31" s="735">
        <v>9.6999999999999993</v>
      </c>
      <c r="L31" s="473">
        <v>-2500000</v>
      </c>
      <c r="M31" s="473">
        <f t="shared" ref="M31:P31" si="11">SUM(M28:M30)</f>
        <v>21972588.548870455</v>
      </c>
      <c r="N31" s="473">
        <f t="shared" si="11"/>
        <v>25295150.222106054</v>
      </c>
      <c r="O31" s="473">
        <f t="shared" si="11"/>
        <v>34232122.4868</v>
      </c>
      <c r="P31" s="473">
        <f t="shared" si="11"/>
        <v>-2557419.5123999999</v>
      </c>
      <c r="Q31" s="122" t="s">
        <v>600</v>
      </c>
      <c r="R31" s="93"/>
      <c r="S31" s="131">
        <v>0</v>
      </c>
      <c r="T31" s="131">
        <v>0</v>
      </c>
      <c r="U31" s="131">
        <v>0</v>
      </c>
      <c r="V31" s="132">
        <v>1661</v>
      </c>
      <c r="W31" s="131">
        <v>0</v>
      </c>
      <c r="X31" s="131">
        <v>0</v>
      </c>
      <c r="Y31" s="131">
        <v>0</v>
      </c>
      <c r="Z31" s="131">
        <v>0</v>
      </c>
      <c r="AA31" s="130">
        <v>1865</v>
      </c>
      <c r="AB31" s="131">
        <v>0</v>
      </c>
      <c r="AC31" s="131">
        <v>0</v>
      </c>
      <c r="AD31" s="131">
        <v>0</v>
      </c>
      <c r="AE31" s="131">
        <v>0</v>
      </c>
      <c r="AF31" s="131"/>
      <c r="AG31" s="131"/>
      <c r="AH31" s="131">
        <v>0</v>
      </c>
      <c r="AI31" s="131"/>
      <c r="AJ31" s="131"/>
      <c r="AK31" s="131"/>
      <c r="AL31" s="131"/>
      <c r="AM31" s="131"/>
      <c r="AN31" s="131"/>
      <c r="AO31" s="131"/>
      <c r="AP31"/>
      <c r="AQ31" s="129">
        <v>1661</v>
      </c>
      <c r="AR31" s="131" t="s">
        <v>1</v>
      </c>
      <c r="AS31" s="130">
        <v>1865</v>
      </c>
      <c r="AT31" s="131">
        <v>0</v>
      </c>
      <c r="AU31" s="131">
        <v>0</v>
      </c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 16362:16362" x14ac:dyDescent="0.25">
      <c r="B32" s="122" t="s">
        <v>244</v>
      </c>
      <c r="E32" s="734">
        <v>-55.500000000000007</v>
      </c>
      <c r="F32" s="734">
        <v>-0.6</v>
      </c>
      <c r="H32" s="802">
        <v>18.899999999999999</v>
      </c>
      <c r="I32" s="802">
        <v>91</v>
      </c>
      <c r="J32" s="734">
        <v>-50.2</v>
      </c>
      <c r="K32" s="734">
        <v>-52.2</v>
      </c>
      <c r="L32" s="468">
        <v>-13200000</v>
      </c>
      <c r="M32" s="468">
        <v>-36824805.479232602</v>
      </c>
      <c r="N32" s="468">
        <v>21482409.263280001</v>
      </c>
      <c r="O32" s="468">
        <v>53217005.010000013</v>
      </c>
      <c r="P32" s="468">
        <v>-38077366.780000001</v>
      </c>
      <c r="Q32" s="46"/>
      <c r="R32" s="47"/>
      <c r="S32" s="222"/>
      <c r="T32" s="222"/>
      <c r="U32" s="222"/>
      <c r="V32" s="222"/>
      <c r="W32" s="222"/>
      <c r="X32" s="222"/>
      <c r="Y32" s="222"/>
      <c r="Z32" s="222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Q32" s="222"/>
      <c r="AR32" s="222"/>
      <c r="AS32" s="222"/>
      <c r="AT32" s="223"/>
      <c r="AU32" s="223"/>
    </row>
    <row r="33" spans="2:127" x14ac:dyDescent="0.25">
      <c r="B33" s="122" t="s">
        <v>233</v>
      </c>
      <c r="E33" s="734">
        <v>10.6</v>
      </c>
      <c r="F33" s="734">
        <v>0.1</v>
      </c>
      <c r="H33" s="802">
        <v>-3.6</v>
      </c>
      <c r="I33" s="802">
        <v>-17.3</v>
      </c>
      <c r="J33" s="734">
        <v>9.5</v>
      </c>
      <c r="K33" s="734">
        <v>10</v>
      </c>
      <c r="L33" s="468">
        <v>2500000</v>
      </c>
      <c r="M33" s="468">
        <v>6996713.0410541948</v>
      </c>
      <c r="N33" s="468">
        <v>-4081659</v>
      </c>
      <c r="O33" s="468">
        <v>-10111231</v>
      </c>
      <c r="P33" s="468">
        <v>7234700</v>
      </c>
      <c r="Q33" s="46"/>
      <c r="R33" s="47"/>
      <c r="S33" s="49"/>
      <c r="T33" s="49"/>
      <c r="U33" s="49"/>
      <c r="V33" s="49"/>
      <c r="W33" s="49"/>
      <c r="X33" s="49"/>
      <c r="Y33" s="49"/>
      <c r="Z33" s="4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Q33" s="49"/>
      <c r="AR33" s="49"/>
      <c r="AS33" s="49"/>
      <c r="AT33" s="79"/>
      <c r="AU33" s="79"/>
    </row>
    <row r="34" spans="2:127" x14ac:dyDescent="0.25">
      <c r="B34" s="122" t="s">
        <v>245</v>
      </c>
      <c r="E34" s="737">
        <v>3.8</v>
      </c>
      <c r="F34" s="737"/>
      <c r="H34" s="802"/>
      <c r="I34" s="737" t="s">
        <v>1</v>
      </c>
      <c r="J34" s="737">
        <v>-0.7</v>
      </c>
      <c r="K34" s="737">
        <v>0.7</v>
      </c>
      <c r="L34" s="472"/>
      <c r="M34" s="472"/>
      <c r="N34" s="472"/>
      <c r="O34" s="472"/>
      <c r="P34" s="472"/>
      <c r="Q34" s="46"/>
      <c r="R34" s="47"/>
      <c r="S34" s="49"/>
      <c r="T34" s="49"/>
      <c r="U34" s="49"/>
      <c r="V34" s="49"/>
      <c r="W34" s="49"/>
      <c r="X34" s="49"/>
      <c r="Y34" s="49"/>
      <c r="Z34" s="4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Q34" s="49"/>
      <c r="AR34" s="49"/>
      <c r="AS34" s="49"/>
      <c r="AT34" s="79"/>
      <c r="AU34" s="79"/>
    </row>
    <row r="35" spans="2:127" s="96" customFormat="1" ht="25.5" x14ac:dyDescent="0.25">
      <c r="B35" s="89" t="s">
        <v>246</v>
      </c>
      <c r="E35" s="735">
        <v>-41.100000000000009</v>
      </c>
      <c r="F35" s="735">
        <v>-0.5</v>
      </c>
      <c r="H35" s="929">
        <v>15.3</v>
      </c>
      <c r="I35" s="735">
        <v>73.7</v>
      </c>
      <c r="J35" s="735">
        <v>-41.4</v>
      </c>
      <c r="K35" s="735">
        <v>-41.5</v>
      </c>
      <c r="L35" s="473">
        <v>-10700000</v>
      </c>
      <c r="M35" s="473">
        <f t="shared" ref="M35:P35" si="12">SUM(M32:M33)</f>
        <v>-29828092.438178405</v>
      </c>
      <c r="N35" s="473">
        <f t="shared" si="12"/>
        <v>17400750.263280001</v>
      </c>
      <c r="O35" s="473">
        <f t="shared" si="12"/>
        <v>43105774.010000013</v>
      </c>
      <c r="P35" s="473">
        <f t="shared" si="12"/>
        <v>-30842666.780000001</v>
      </c>
      <c r="Q35" s="89" t="s">
        <v>234</v>
      </c>
      <c r="R35" s="91"/>
      <c r="S35" s="98">
        <v>8257</v>
      </c>
      <c r="T35" s="98">
        <v>96411</v>
      </c>
      <c r="U35" s="98">
        <v>-101843</v>
      </c>
      <c r="V35" s="98">
        <v>85707</v>
      </c>
      <c r="W35" s="98">
        <v>73563</v>
      </c>
      <c r="X35" s="98">
        <v>90085</v>
      </c>
      <c r="Y35" s="98">
        <v>121923</v>
      </c>
      <c r="Z35" s="98">
        <v>-211381</v>
      </c>
      <c r="AA35" s="98">
        <v>26773</v>
      </c>
      <c r="AB35" s="98">
        <f>AB26+AB28-AB29+AB30</f>
        <v>142424</v>
      </c>
      <c r="AC35" s="98">
        <v>76752</v>
      </c>
      <c r="AD35" s="98">
        <v>-226156</v>
      </c>
      <c r="AE35" s="98">
        <v>-74613</v>
      </c>
      <c r="AF35" s="98">
        <v>-155003</v>
      </c>
      <c r="AG35" s="98">
        <v>409</v>
      </c>
      <c r="AH35" s="98">
        <v>77952</v>
      </c>
      <c r="AI35" s="98">
        <v>98</v>
      </c>
      <c r="AJ35" s="98">
        <f>AJ26+AJ28-AJ29+AJ30</f>
        <v>30253</v>
      </c>
      <c r="AK35" s="98">
        <f>AK26+AK28-AK29+AK30</f>
        <v>43854</v>
      </c>
      <c r="AL35" s="98">
        <v>42228</v>
      </c>
      <c r="AM35" s="98">
        <f>AM26+AM28-AM29+AM30</f>
        <v>49723</v>
      </c>
      <c r="AN35" s="98">
        <v>63075.624313818276</v>
      </c>
      <c r="AO35" s="98">
        <v>132392</v>
      </c>
      <c r="AP35"/>
      <c r="AQ35" s="98">
        <v>88532</v>
      </c>
      <c r="AR35" s="98">
        <v>93521</v>
      </c>
      <c r="AS35" s="98">
        <f>AS26+AS28-AS29+AS30+AS31</f>
        <v>10518</v>
      </c>
      <c r="AT35" s="98">
        <f>AT26+AT28-AT29+AT30+AT31</f>
        <v>-150924</v>
      </c>
      <c r="AU35" s="98">
        <v>116433</v>
      </c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2:127" x14ac:dyDescent="0.25">
      <c r="B36" s="89" t="s">
        <v>757</v>
      </c>
      <c r="E36" s="739">
        <v>-39.400000000000006</v>
      </c>
      <c r="F36" s="739">
        <v>20.5</v>
      </c>
      <c r="H36" s="804">
        <v>44.3</v>
      </c>
      <c r="I36" s="739">
        <v>122.1</v>
      </c>
      <c r="J36" s="739">
        <v>-55.2</v>
      </c>
      <c r="K36" s="739">
        <v>-31.8</v>
      </c>
      <c r="L36" s="475">
        <v>-13200000</v>
      </c>
      <c r="M36" s="475">
        <f t="shared" ref="M36:P36" si="13">M31+M35</f>
        <v>-7855503.8893079497</v>
      </c>
      <c r="N36" s="475">
        <f t="shared" si="13"/>
        <v>42695900.485386059</v>
      </c>
      <c r="O36" s="475">
        <f t="shared" si="13"/>
        <v>77337896.496800005</v>
      </c>
      <c r="P36" s="475">
        <f t="shared" si="13"/>
        <v>-33400086.292400002</v>
      </c>
      <c r="Q36" s="42"/>
      <c r="R36" s="43"/>
      <c r="S36" s="52"/>
      <c r="T36" s="52"/>
      <c r="U36" s="52"/>
      <c r="V36" s="52"/>
      <c r="W36" s="52"/>
      <c r="X36" s="52"/>
      <c r="Y36" s="52"/>
      <c r="Z36" s="52"/>
      <c r="AA36" s="98"/>
      <c r="AB36" s="98"/>
      <c r="AC36" s="98"/>
      <c r="AD36" s="98"/>
      <c r="AE36" s="98"/>
      <c r="AF36" s="98"/>
      <c r="AG36" s="98"/>
      <c r="AH36" s="98">
        <v>0</v>
      </c>
      <c r="AI36" s="98"/>
      <c r="AJ36" s="98"/>
      <c r="AK36" s="98"/>
      <c r="AL36" s="98"/>
      <c r="AM36" s="98"/>
      <c r="AN36" s="98"/>
      <c r="AO36" s="98"/>
      <c r="AQ36" s="52"/>
      <c r="AR36" s="52"/>
      <c r="AS36" s="52"/>
      <c r="AT36" s="98"/>
      <c r="AU36" s="98"/>
    </row>
    <row r="37" spans="2:127" s="96" customFormat="1" x14ac:dyDescent="0.25">
      <c r="B37" s="89" t="s">
        <v>247</v>
      </c>
      <c r="E37" s="735">
        <v>70.300000000000267</v>
      </c>
      <c r="F37" s="735">
        <v>124.69999999999985</v>
      </c>
      <c r="H37" s="804">
        <v>192.3</v>
      </c>
      <c r="I37" s="804">
        <v>-103.2</v>
      </c>
      <c r="J37" s="735">
        <v>-279.5</v>
      </c>
      <c r="K37" s="735">
        <v>4.2</v>
      </c>
      <c r="L37" s="470">
        <v>170700000</v>
      </c>
      <c r="M37" s="470">
        <f t="shared" ref="M37:P37" si="14">M25+M36</f>
        <v>73820249.555585831</v>
      </c>
      <c r="N37" s="470">
        <f t="shared" si="14"/>
        <v>-91076524.212850928</v>
      </c>
      <c r="O37" s="470">
        <f t="shared" si="14"/>
        <v>107417783.03816293</v>
      </c>
      <c r="P37" s="470">
        <f t="shared" si="14"/>
        <v>44881630.642147869</v>
      </c>
      <c r="Q37" s="122" t="s">
        <v>233</v>
      </c>
      <c r="R37" s="93"/>
      <c r="S37" s="221">
        <v>6814</v>
      </c>
      <c r="T37" s="221">
        <v>21088</v>
      </c>
      <c r="U37" s="221">
        <v>-20297</v>
      </c>
      <c r="V37" s="221">
        <v>15540</v>
      </c>
      <c r="W37" s="221">
        <v>16029</v>
      </c>
      <c r="X37" s="221">
        <v>19470</v>
      </c>
      <c r="Y37" s="221">
        <v>22684</v>
      </c>
      <c r="Z37" s="221">
        <v>-45278</v>
      </c>
      <c r="AA37" s="221">
        <v>4713</v>
      </c>
      <c r="AB37" s="221">
        <v>1964</v>
      </c>
      <c r="AC37" s="221">
        <v>12337</v>
      </c>
      <c r="AD37" s="221">
        <v>-37067</v>
      </c>
      <c r="AE37" s="221">
        <v>-8235</v>
      </c>
      <c r="AF37" s="221">
        <v>-26461</v>
      </c>
      <c r="AG37" s="221">
        <v>6069</v>
      </c>
      <c r="AH37" s="221">
        <v>11475</v>
      </c>
      <c r="AI37" s="221">
        <v>1532</v>
      </c>
      <c r="AJ37" s="221">
        <v>9457</v>
      </c>
      <c r="AK37" s="221">
        <v>11475</v>
      </c>
      <c r="AL37" s="221">
        <v>12296</v>
      </c>
      <c r="AM37" s="221">
        <v>14114</v>
      </c>
      <c r="AN37" s="221">
        <v>9130.8494229794596</v>
      </c>
      <c r="AO37" s="221">
        <v>27700</v>
      </c>
      <c r="AP37"/>
      <c r="AQ37" s="221">
        <v>23145</v>
      </c>
      <c r="AR37" s="221">
        <v>15239</v>
      </c>
      <c r="AS37" s="221">
        <v>-19563</v>
      </c>
      <c r="AT37" s="221">
        <v>-17152</v>
      </c>
      <c r="AU37" s="221">
        <v>34760</v>
      </c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2:127" x14ac:dyDescent="0.25">
      <c r="B38" s="466" t="s">
        <v>141</v>
      </c>
      <c r="E38" s="740"/>
      <c r="F38" s="740"/>
      <c r="H38" s="740"/>
      <c r="I38" s="740"/>
      <c r="J38" s="740"/>
      <c r="K38" s="740"/>
      <c r="L38" s="476"/>
      <c r="M38" s="476" t="s">
        <v>141</v>
      </c>
      <c r="N38" s="476" t="s">
        <v>141</v>
      </c>
      <c r="O38" s="476" t="s">
        <v>141</v>
      </c>
      <c r="P38" s="476" t="s">
        <v>141</v>
      </c>
      <c r="Q38" s="46"/>
      <c r="R38" s="47"/>
      <c r="S38" s="49"/>
      <c r="T38" s="49"/>
      <c r="U38" s="49"/>
      <c r="V38" s="49"/>
      <c r="W38" s="49"/>
      <c r="X38" s="49"/>
      <c r="Y38" s="49"/>
      <c r="Z38" s="49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Q38" s="49"/>
      <c r="AR38" s="49"/>
      <c r="AS38" s="49"/>
      <c r="AT38" s="127"/>
      <c r="AU38" s="127"/>
    </row>
    <row r="39" spans="2:127" x14ac:dyDescent="0.25">
      <c r="B39" s="89" t="s">
        <v>248</v>
      </c>
      <c r="E39" s="741"/>
      <c r="F39" s="741"/>
      <c r="H39" s="741"/>
      <c r="I39" s="741"/>
      <c r="J39" s="741"/>
      <c r="K39" s="741"/>
      <c r="L39" s="477"/>
      <c r="M39" s="477"/>
      <c r="N39" s="477"/>
      <c r="O39" s="477"/>
      <c r="P39" s="477"/>
      <c r="Q39" s="46"/>
      <c r="R39" s="47"/>
      <c r="S39" s="49"/>
      <c r="T39" s="49"/>
      <c r="U39" s="49"/>
      <c r="V39" s="49"/>
      <c r="W39" s="49"/>
      <c r="X39" s="49"/>
      <c r="Y39" s="49"/>
      <c r="Z39" s="49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Q39" s="49"/>
      <c r="AR39" s="49"/>
      <c r="AS39" s="49"/>
      <c r="AT39" s="127"/>
      <c r="AU39" s="127"/>
    </row>
    <row r="40" spans="2:127" s="96" customFormat="1" x14ac:dyDescent="0.25">
      <c r="B40" s="122" t="s">
        <v>249</v>
      </c>
      <c r="E40" s="736">
        <v>109.70000000000027</v>
      </c>
      <c r="F40" s="736">
        <v>104.2</v>
      </c>
      <c r="H40" s="802">
        <v>148</v>
      </c>
      <c r="I40" s="802">
        <v>-225.3</v>
      </c>
      <c r="J40" s="736">
        <v>-224.3</v>
      </c>
      <c r="K40" s="736">
        <v>36</v>
      </c>
      <c r="L40" s="471">
        <v>183900000</v>
      </c>
      <c r="M40" s="471">
        <f t="shared" ref="M40:N40" si="15">M25</f>
        <v>81675753.444893777</v>
      </c>
      <c r="N40" s="471">
        <f t="shared" si="15"/>
        <v>-133772424.69823699</v>
      </c>
      <c r="O40" s="471">
        <v>30280038.925986465</v>
      </c>
      <c r="P40" s="471">
        <v>75983290.361068591</v>
      </c>
      <c r="Q40" s="89" t="s">
        <v>232</v>
      </c>
      <c r="R40" s="91"/>
      <c r="S40" s="224">
        <v>1443</v>
      </c>
      <c r="T40" s="224">
        <v>75323</v>
      </c>
      <c r="U40" s="224">
        <v>-81546</v>
      </c>
      <c r="V40" s="224">
        <v>70167</v>
      </c>
      <c r="W40" s="224">
        <v>57534</v>
      </c>
      <c r="X40" s="224">
        <v>70615</v>
      </c>
      <c r="Y40" s="224">
        <v>99239</v>
      </c>
      <c r="Z40" s="224">
        <v>-166103</v>
      </c>
      <c r="AA40" s="224">
        <v>22060</v>
      </c>
      <c r="AB40" s="224">
        <f>AB35-AB37</f>
        <v>140460</v>
      </c>
      <c r="AC40" s="224">
        <v>64415</v>
      </c>
      <c r="AD40" s="224">
        <v>-189089</v>
      </c>
      <c r="AE40" s="224">
        <v>-66378</v>
      </c>
      <c r="AF40" s="224">
        <v>-128542</v>
      </c>
      <c r="AG40" s="224">
        <v>-5660</v>
      </c>
      <c r="AH40" s="224">
        <v>66477</v>
      </c>
      <c r="AI40" s="224">
        <v>-1434</v>
      </c>
      <c r="AJ40" s="224">
        <f>AJ35-AJ37</f>
        <v>20796</v>
      </c>
      <c r="AK40" s="224">
        <f>AK35-AK37</f>
        <v>32379</v>
      </c>
      <c r="AL40" s="224">
        <v>29932</v>
      </c>
      <c r="AM40" s="224">
        <f>AM35-AM37</f>
        <v>35609</v>
      </c>
      <c r="AN40" s="224">
        <v>53944.774890838817</v>
      </c>
      <c r="AO40" s="224">
        <v>104692</v>
      </c>
      <c r="AP40"/>
      <c r="AQ40" s="224">
        <v>65387</v>
      </c>
      <c r="AR40" s="224">
        <v>78282</v>
      </c>
      <c r="AS40" s="224">
        <f>AS35-AS37</f>
        <v>30081</v>
      </c>
      <c r="AT40" s="224">
        <f>AT35-AT37</f>
        <v>-133772</v>
      </c>
      <c r="AU40" s="224">
        <v>81673</v>
      </c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2:127" customFormat="1" x14ac:dyDescent="0.25">
      <c r="B41" s="122" t="s">
        <v>250</v>
      </c>
      <c r="E41" s="736"/>
      <c r="F41" s="736"/>
      <c r="G41" s="707"/>
      <c r="H41" s="802"/>
      <c r="I41" s="802" t="s">
        <v>1</v>
      </c>
      <c r="J41" s="736" t="s">
        <v>1</v>
      </c>
      <c r="K41" s="736">
        <v>0</v>
      </c>
      <c r="L41" s="471">
        <v>0</v>
      </c>
      <c r="M41" s="471">
        <v>0</v>
      </c>
      <c r="N41" s="471">
        <v>0</v>
      </c>
      <c r="O41" s="471">
        <v>-200152.38598646701</v>
      </c>
      <c r="P41" s="471">
        <v>2298427.0499999998</v>
      </c>
    </row>
    <row r="42" spans="2:127" x14ac:dyDescent="0.25">
      <c r="B42" s="89" t="s">
        <v>251</v>
      </c>
      <c r="C42" s="292"/>
      <c r="D42" s="292"/>
      <c r="E42" s="741"/>
      <c r="F42" s="741"/>
      <c r="H42" s="741"/>
      <c r="I42" s="741"/>
      <c r="J42" s="741"/>
      <c r="K42" s="741"/>
      <c r="L42" s="477"/>
      <c r="M42" s="477"/>
      <c r="N42" s="477"/>
      <c r="O42" s="477"/>
      <c r="P42" s="477"/>
      <c r="Q42" s="292"/>
      <c r="S42" s="292"/>
      <c r="T42" s="292"/>
      <c r="U42" s="292"/>
      <c r="W42" s="389"/>
    </row>
    <row r="43" spans="2:127" ht="25.5" x14ac:dyDescent="0.25">
      <c r="B43" s="122" t="s">
        <v>252</v>
      </c>
      <c r="E43" s="734">
        <v>70.300000000000267</v>
      </c>
      <c r="F43" s="734">
        <v>124.7</v>
      </c>
      <c r="H43" s="802">
        <v>192.3</v>
      </c>
      <c r="I43" s="802">
        <v>-103.2</v>
      </c>
      <c r="J43" s="734">
        <v>-279.5</v>
      </c>
      <c r="K43" s="734">
        <v>4.2</v>
      </c>
      <c r="L43" s="468">
        <v>170700000</v>
      </c>
      <c r="M43" s="468">
        <f t="shared" ref="M43:P43" si="16">M37</f>
        <v>73820249.555585831</v>
      </c>
      <c r="N43" s="468">
        <f t="shared" si="16"/>
        <v>-91076524.212850928</v>
      </c>
      <c r="O43" s="468">
        <f t="shared" si="16"/>
        <v>107417783.03816293</v>
      </c>
      <c r="P43" s="468">
        <f t="shared" si="16"/>
        <v>44881630.642147869</v>
      </c>
      <c r="T43" s="71"/>
      <c r="W43" s="389"/>
    </row>
    <row r="44" spans="2:127" x14ac:dyDescent="0.25">
      <c r="B44" s="122" t="s">
        <v>250</v>
      </c>
      <c r="E44" s="734"/>
      <c r="F44" s="734"/>
      <c r="H44" s="802"/>
      <c r="I44" s="802" t="s">
        <v>1</v>
      </c>
      <c r="J44" s="734" t="s">
        <v>1</v>
      </c>
      <c r="K44" s="734" t="s">
        <v>1</v>
      </c>
      <c r="L44" s="468">
        <v>0</v>
      </c>
      <c r="M44" s="468">
        <v>0</v>
      </c>
      <c r="N44" s="468">
        <v>0</v>
      </c>
      <c r="O44" s="468">
        <v>-143466.95853600118</v>
      </c>
      <c r="P44" s="468">
        <v>1123241.406984</v>
      </c>
      <c r="S44" s="72"/>
      <c r="T44" s="72"/>
      <c r="U44" s="72"/>
    </row>
    <row r="45" spans="2:127" x14ac:dyDescent="0.25">
      <c r="B45" s="466"/>
      <c r="E45" s="740"/>
      <c r="F45" s="740"/>
      <c r="H45" s="740"/>
      <c r="I45" s="740"/>
      <c r="J45" s="740"/>
      <c r="K45" s="740"/>
      <c r="L45" s="156"/>
      <c r="M45" s="156"/>
      <c r="N45" s="156"/>
      <c r="O45" s="156"/>
      <c r="P45" s="156"/>
      <c r="T45" s="73"/>
    </row>
    <row r="46" spans="2:127" x14ac:dyDescent="0.25">
      <c r="B46" s="89" t="s">
        <v>235</v>
      </c>
      <c r="E46" s="739"/>
      <c r="F46" s="739"/>
      <c r="H46" s="739"/>
      <c r="I46" s="739"/>
      <c r="J46" s="739"/>
      <c r="K46" s="739"/>
      <c r="L46" s="478"/>
      <c r="M46" s="478" t="s">
        <v>141</v>
      </c>
      <c r="N46" s="478" t="s">
        <v>141</v>
      </c>
      <c r="O46" s="478" t="s">
        <v>141</v>
      </c>
      <c r="P46" s="478" t="s">
        <v>141</v>
      </c>
    </row>
    <row r="47" spans="2:127" x14ac:dyDescent="0.25">
      <c r="B47" s="122" t="s">
        <v>239</v>
      </c>
      <c r="E47" s="743">
        <v>44786917</v>
      </c>
      <c r="F47" s="743" t="s">
        <v>688</v>
      </c>
      <c r="H47" s="807" t="s">
        <v>688</v>
      </c>
      <c r="I47" s="807" t="s">
        <v>688</v>
      </c>
      <c r="J47" s="743" t="s">
        <v>688</v>
      </c>
      <c r="K47" s="743">
        <v>44786917</v>
      </c>
      <c r="L47" s="141">
        <v>44786917</v>
      </c>
      <c r="M47" s="141">
        <v>44786917</v>
      </c>
      <c r="N47" s="141">
        <v>44786917</v>
      </c>
      <c r="O47" s="141">
        <v>44786917</v>
      </c>
      <c r="P47" s="141">
        <v>44786917</v>
      </c>
    </row>
    <row r="48" spans="2:127" x14ac:dyDescent="0.25">
      <c r="B48" s="122" t="s">
        <v>238</v>
      </c>
      <c r="E48" s="742">
        <v>2.4500766453855349</v>
      </c>
      <c r="F48" s="742">
        <v>2.33</v>
      </c>
      <c r="H48" s="808">
        <v>3.31</v>
      </c>
      <c r="I48" s="808">
        <v>-5.03</v>
      </c>
      <c r="J48" s="742">
        <v>-5.01</v>
      </c>
      <c r="K48" s="742">
        <v>0.8</v>
      </c>
      <c r="L48" s="479">
        <v>4.1100000000000003</v>
      </c>
      <c r="M48" s="479">
        <f>M25/M47</f>
        <v>1.8236520599284336</v>
      </c>
      <c r="N48" s="479">
        <f>N25/N47</f>
        <v>-2.9868638803210543</v>
      </c>
      <c r="O48" s="479">
        <v>0.67</v>
      </c>
      <c r="P48" s="479">
        <v>1.6964010065562274</v>
      </c>
    </row>
    <row r="49" spans="9:15" x14ac:dyDescent="0.25">
      <c r="I49" s="392"/>
      <c r="M49" s="392"/>
      <c r="O49" s="392"/>
    </row>
    <row r="50" spans="9:15" x14ac:dyDescent="0.25">
      <c r="I50" s="392"/>
      <c r="M50" s="392"/>
      <c r="O50" s="392"/>
    </row>
    <row r="51" spans="9:15" x14ac:dyDescent="0.25">
      <c r="I51" s="392"/>
      <c r="M51" s="392"/>
      <c r="O51" s="392"/>
    </row>
    <row r="52" spans="9:15" x14ac:dyDescent="0.25">
      <c r="I52" s="56"/>
    </row>
    <row r="53" spans="9:15" x14ac:dyDescent="0.25">
      <c r="I53" s="392"/>
      <c r="M53" s="392"/>
      <c r="O53" s="392"/>
    </row>
    <row r="54" spans="9:15" x14ac:dyDescent="0.25">
      <c r="I54" s="394"/>
      <c r="M54" s="394"/>
      <c r="O54" s="394"/>
    </row>
    <row r="58" spans="9:15" x14ac:dyDescent="0.25">
      <c r="I58" s="392"/>
      <c r="M58" s="392"/>
      <c r="O58" s="392"/>
    </row>
    <row r="60" spans="9:15" x14ac:dyDescent="0.25">
      <c r="I60" s="392"/>
      <c r="M60" s="392"/>
      <c r="O60" s="392"/>
    </row>
    <row r="69" spans="9:127" x14ac:dyDescent="0.25">
      <c r="N69" s="354"/>
      <c r="O69" s="354"/>
      <c r="P69" s="354"/>
      <c r="Q69" s="354"/>
    </row>
    <row r="72" spans="9:127" x14ac:dyDescent="0.25">
      <c r="I72" s="392"/>
      <c r="M72" s="392"/>
      <c r="O72" s="392"/>
    </row>
    <row r="77" spans="9:127" x14ac:dyDescent="0.25">
      <c r="I77" s="396"/>
      <c r="J77" s="395"/>
      <c r="K77" s="395"/>
      <c r="L77" s="395"/>
      <c r="M77" s="395"/>
      <c r="N77"/>
      <c r="O77"/>
      <c r="P77"/>
      <c r="Q77"/>
      <c r="S77"/>
      <c r="T77"/>
      <c r="U77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</row>
    <row r="78" spans="9:127" x14ac:dyDescent="0.25">
      <c r="I78" s="396"/>
      <c r="J78" s="395"/>
      <c r="K78" s="395"/>
      <c r="L78" s="395"/>
      <c r="M78" s="395"/>
      <c r="N78"/>
      <c r="O78"/>
      <c r="P78"/>
      <c r="Q78"/>
      <c r="S78"/>
      <c r="T78"/>
      <c r="U78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</row>
    <row r="79" spans="9:127" x14ac:dyDescent="0.25">
      <c r="I79" s="396"/>
      <c r="J79" s="395"/>
      <c r="K79" s="395"/>
      <c r="L79" s="395"/>
      <c r="M79" s="395"/>
      <c r="N79"/>
      <c r="O79"/>
      <c r="P79"/>
      <c r="Q79"/>
      <c r="S79"/>
      <c r="T79"/>
      <c r="U79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</row>
    <row r="80" spans="9:127" x14ac:dyDescent="0.25">
      <c r="I80" s="396"/>
      <c r="J80" s="395"/>
      <c r="K80" s="395"/>
      <c r="L80" s="395"/>
      <c r="M80" s="395"/>
      <c r="N80"/>
      <c r="O80"/>
      <c r="P80"/>
      <c r="Q80"/>
      <c r="S80"/>
      <c r="T80"/>
      <c r="U8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</row>
    <row r="81" spans="9:127" x14ac:dyDescent="0.25">
      <c r="I81" s="396"/>
      <c r="J81" s="395"/>
      <c r="K81" s="395"/>
      <c r="L81" s="395"/>
      <c r="M81" s="395"/>
      <c r="N81"/>
      <c r="O81"/>
      <c r="P81"/>
      <c r="Q81"/>
      <c r="S81"/>
      <c r="T81"/>
      <c r="U81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</row>
    <row r="82" spans="9:127" x14ac:dyDescent="0.25">
      <c r="I82" s="396"/>
      <c r="J82" s="395"/>
      <c r="K82" s="395"/>
      <c r="L82" s="395"/>
      <c r="M82" s="395"/>
      <c r="N82"/>
      <c r="O82"/>
      <c r="P82"/>
      <c r="Q82"/>
      <c r="S82"/>
      <c r="T82"/>
      <c r="U82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</row>
    <row r="86" spans="9:127" x14ac:dyDescent="0.25">
      <c r="M86" s="56">
        <v>1000</v>
      </c>
    </row>
  </sheetData>
  <mergeCells count="9">
    <mergeCell ref="T5:T6"/>
    <mergeCell ref="S5:S6"/>
    <mergeCell ref="U5:U6"/>
    <mergeCell ref="Y5:Y6"/>
    <mergeCell ref="AC5:AC6"/>
    <mergeCell ref="AB5:AB6"/>
    <mergeCell ref="Z5:Z6"/>
    <mergeCell ref="AA5:AA6"/>
    <mergeCell ref="AV3:AV4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A133"/>
  <sheetViews>
    <sheetView showGridLines="0" topLeftCell="A25" zoomScale="80" zoomScaleNormal="80" zoomScaleSheetLayoutView="70" workbookViewId="0">
      <pane xSplit="2" topLeftCell="C1" activePane="topRight" state="frozen"/>
      <selection activeCell="AC12" sqref="AC12"/>
      <selection pane="topRight" activeCell="J6" sqref="J6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5.5703125" customWidth="1"/>
    <col min="5" max="5" width="17" customWidth="1"/>
    <col min="6" max="6" width="2" customWidth="1"/>
    <col min="7" max="7" width="13.42578125" customWidth="1"/>
    <col min="8" max="8" width="15.5703125" customWidth="1"/>
    <col min="9" max="9" width="13.85546875" customWidth="1"/>
    <col min="10" max="14" width="14.7109375" customWidth="1"/>
    <col min="15" max="15" width="13.7109375" customWidth="1"/>
    <col min="16" max="22" width="13.42578125" customWidth="1"/>
    <col min="23" max="24" width="13.42578125" bestFit="1" customWidth="1"/>
    <col min="25" max="25" width="15.140625" customWidth="1"/>
    <col min="26" max="26" width="15.85546875" customWidth="1"/>
    <col min="27" max="27" width="65.5703125" style="14" hidden="1" customWidth="1" outlineLevel="1"/>
    <col min="28" max="28" width="10.85546875" style="14" hidden="1" customWidth="1" outlineLevel="1"/>
    <col min="29" max="52" width="13.85546875" style="12" hidden="1" customWidth="1" outlineLevel="1"/>
    <col min="53" max="53" width="9.140625" style="12" collapsed="1"/>
    <col min="54" max="16384" width="9.140625" style="12"/>
  </cols>
  <sheetData>
    <row r="1" spans="1:52" x14ac:dyDescent="0.25">
      <c r="A1" s="80"/>
      <c r="B1" s="87" t="s">
        <v>253</v>
      </c>
      <c r="AA1" s="87" t="s">
        <v>253</v>
      </c>
      <c r="AB1" s="26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spans="1:52" x14ac:dyDescent="0.25">
      <c r="AB2" s="29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1:52" ht="22.5" x14ac:dyDescent="0.25">
      <c r="B3" s="955"/>
      <c r="E3" s="953" t="s">
        <v>765</v>
      </c>
      <c r="G3" s="872" t="s">
        <v>773</v>
      </c>
      <c r="H3" s="872" t="s">
        <v>772</v>
      </c>
      <c r="I3" s="872" t="s">
        <v>771</v>
      </c>
      <c r="J3" s="872" t="s">
        <v>759</v>
      </c>
      <c r="K3" s="872" t="s">
        <v>751</v>
      </c>
      <c r="L3" s="872" t="s">
        <v>731</v>
      </c>
      <c r="M3" s="872" t="s">
        <v>690</v>
      </c>
      <c r="N3" s="872" t="s">
        <v>671</v>
      </c>
      <c r="O3" s="872" t="s">
        <v>662</v>
      </c>
      <c r="P3" s="872" t="s">
        <v>689</v>
      </c>
      <c r="Q3" s="872" t="s">
        <v>644</v>
      </c>
      <c r="R3" s="872" t="s">
        <v>202</v>
      </c>
      <c r="S3" s="872" t="s">
        <v>201</v>
      </c>
      <c r="T3" s="872" t="s">
        <v>200</v>
      </c>
      <c r="U3" s="872" t="s">
        <v>199</v>
      </c>
      <c r="V3" s="872" t="s">
        <v>195</v>
      </c>
      <c r="W3" s="872" t="s">
        <v>191</v>
      </c>
      <c r="X3" s="872" t="s">
        <v>187</v>
      </c>
      <c r="Y3" s="872" t="s">
        <v>183</v>
      </c>
      <c r="Z3" s="946" t="s">
        <v>219</v>
      </c>
      <c r="AA3" s="946"/>
      <c r="AB3" s="29"/>
      <c r="AC3" s="951" t="s">
        <v>635</v>
      </c>
      <c r="AD3" s="951" t="s">
        <v>407</v>
      </c>
      <c r="AE3" s="951" t="s">
        <v>411</v>
      </c>
      <c r="AF3" s="951" t="s">
        <v>395</v>
      </c>
      <c r="AG3" s="949" t="s">
        <v>636</v>
      </c>
      <c r="AH3" s="949" t="s">
        <v>409</v>
      </c>
      <c r="AI3" s="949" t="s">
        <v>412</v>
      </c>
      <c r="AJ3" s="949" t="s">
        <v>415</v>
      </c>
      <c r="AK3" s="949" t="s">
        <v>637</v>
      </c>
      <c r="AL3" s="949" t="s">
        <v>184</v>
      </c>
      <c r="AM3" s="949" t="s">
        <v>425</v>
      </c>
      <c r="AN3" s="949" t="s">
        <v>638</v>
      </c>
      <c r="AO3" s="949" t="s">
        <v>187</v>
      </c>
      <c r="AP3" s="949" t="s">
        <v>639</v>
      </c>
      <c r="AQ3" s="949" t="s">
        <v>640</v>
      </c>
      <c r="AR3" s="949" t="s">
        <v>641</v>
      </c>
      <c r="AS3" s="949" t="s">
        <v>642</v>
      </c>
      <c r="AT3" s="949" t="s">
        <v>192</v>
      </c>
      <c r="AU3" s="949" t="s">
        <v>193</v>
      </c>
      <c r="AV3" s="949" t="s">
        <v>194</v>
      </c>
      <c r="AW3" s="949" t="s">
        <v>195</v>
      </c>
      <c r="AX3" s="949" t="s">
        <v>196</v>
      </c>
      <c r="AY3" s="949" t="s">
        <v>197</v>
      </c>
      <c r="AZ3" s="949" t="s">
        <v>198</v>
      </c>
    </row>
    <row r="4" spans="1:52" ht="15.75" thickBot="1" x14ac:dyDescent="0.3">
      <c r="B4" s="956"/>
      <c r="E4" s="954"/>
      <c r="G4" s="930"/>
      <c r="H4" s="873"/>
      <c r="I4" s="873"/>
      <c r="J4" s="930"/>
      <c r="K4" s="930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947"/>
      <c r="AA4" s="947"/>
      <c r="AB4" s="29"/>
      <c r="AC4" s="952"/>
      <c r="AD4" s="952"/>
      <c r="AE4" s="952"/>
      <c r="AF4" s="952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</row>
    <row r="5" spans="1:52" x14ac:dyDescent="0.25">
      <c r="B5" s="295"/>
      <c r="E5" s="867" t="s">
        <v>217</v>
      </c>
      <c r="G5" s="872" t="s">
        <v>217</v>
      </c>
      <c r="H5" s="872" t="s">
        <v>217</v>
      </c>
      <c r="I5" s="872" t="s">
        <v>217</v>
      </c>
      <c r="J5" s="869" t="s">
        <v>217</v>
      </c>
      <c r="K5" s="869" t="s">
        <v>217</v>
      </c>
      <c r="L5" s="872" t="s">
        <v>217</v>
      </c>
      <c r="M5" s="872" t="s">
        <v>217</v>
      </c>
      <c r="N5" s="872" t="s">
        <v>217</v>
      </c>
      <c r="O5" s="872" t="s">
        <v>217</v>
      </c>
      <c r="P5" s="872" t="s">
        <v>217</v>
      </c>
      <c r="Q5" s="872" t="s">
        <v>217</v>
      </c>
      <c r="R5" s="872" t="s">
        <v>217</v>
      </c>
      <c r="S5" s="872" t="s">
        <v>217</v>
      </c>
      <c r="T5" s="872" t="s">
        <v>217</v>
      </c>
      <c r="U5" s="872" t="s">
        <v>217</v>
      </c>
      <c r="V5" s="872" t="s">
        <v>217</v>
      </c>
      <c r="W5" s="872" t="s">
        <v>217</v>
      </c>
      <c r="X5" s="872" t="s">
        <v>217</v>
      </c>
      <c r="Y5" s="872" t="s">
        <v>217</v>
      </c>
      <c r="AA5" s="493"/>
      <c r="AB5" s="29"/>
      <c r="AC5" s="489" t="s">
        <v>0</v>
      </c>
      <c r="AD5" s="489" t="s">
        <v>0</v>
      </c>
      <c r="AE5" s="489" t="s">
        <v>0</v>
      </c>
      <c r="AF5" s="489" t="s">
        <v>0</v>
      </c>
      <c r="AG5" s="489" t="s">
        <v>0</v>
      </c>
      <c r="AH5" s="489" t="s">
        <v>0</v>
      </c>
      <c r="AI5" s="489" t="s">
        <v>0</v>
      </c>
      <c r="AJ5" s="489" t="s">
        <v>0</v>
      </c>
      <c r="AK5" s="489" t="s">
        <v>0</v>
      </c>
      <c r="AL5" s="489" t="s">
        <v>0</v>
      </c>
      <c r="AM5" s="489" t="s">
        <v>0</v>
      </c>
      <c r="AN5" s="489" t="s">
        <v>0</v>
      </c>
      <c r="AO5" s="489" t="s">
        <v>0</v>
      </c>
      <c r="AP5" s="489" t="s">
        <v>0</v>
      </c>
      <c r="AQ5" s="489" t="s">
        <v>0</v>
      </c>
      <c r="AR5" s="489" t="s">
        <v>0</v>
      </c>
      <c r="AS5" s="489" t="s">
        <v>0</v>
      </c>
      <c r="AT5" s="489" t="s">
        <v>0</v>
      </c>
      <c r="AU5" s="489" t="s">
        <v>0</v>
      </c>
      <c r="AV5" s="489" t="s">
        <v>0</v>
      </c>
      <c r="AW5" s="489" t="s">
        <v>0</v>
      </c>
      <c r="AX5" s="489" t="s">
        <v>0</v>
      </c>
      <c r="AY5" s="489" t="s">
        <v>0</v>
      </c>
      <c r="AZ5" s="489" t="s">
        <v>0</v>
      </c>
    </row>
    <row r="6" spans="1:52" x14ac:dyDescent="0.25">
      <c r="B6" s="100" t="s">
        <v>254</v>
      </c>
      <c r="AA6" s="100" t="s">
        <v>2</v>
      </c>
      <c r="AB6" s="29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x14ac:dyDescent="0.25">
      <c r="B7" s="29"/>
      <c r="AA7" s="29"/>
      <c r="AB7" s="29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W7" s="30"/>
      <c r="AX7" s="30"/>
      <c r="AY7" s="30"/>
      <c r="AZ7" s="30"/>
    </row>
    <row r="8" spans="1:52" x14ac:dyDescent="0.25">
      <c r="B8" s="100" t="s">
        <v>255</v>
      </c>
      <c r="AA8" s="100" t="s">
        <v>255</v>
      </c>
      <c r="AB8" s="29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277"/>
      <c r="AV8" s="277"/>
      <c r="AW8" s="31"/>
      <c r="AX8" s="31"/>
      <c r="AY8" s="31"/>
      <c r="AZ8" s="31"/>
    </row>
    <row r="9" spans="1:52" s="101" customFormat="1" ht="14.25" x14ac:dyDescent="0.2">
      <c r="B9" s="133" t="s">
        <v>256</v>
      </c>
      <c r="E9" s="827">
        <v>4457.9000000000005</v>
      </c>
      <c r="G9" s="505">
        <v>4253.8</v>
      </c>
      <c r="H9" s="505">
        <v>4208.3</v>
      </c>
      <c r="I9" s="505">
        <v>4179.3</v>
      </c>
      <c r="J9" s="505">
        <v>4251.6000000000004</v>
      </c>
      <c r="K9" s="505">
        <v>4307.3</v>
      </c>
      <c r="L9" s="505">
        <v>4241.6000000000004</v>
      </c>
      <c r="M9" s="505" t="s">
        <v>691</v>
      </c>
      <c r="N9" s="505" t="s">
        <v>673</v>
      </c>
      <c r="O9" s="505">
        <v>4327.2</v>
      </c>
      <c r="P9" s="505" t="s">
        <v>692</v>
      </c>
      <c r="Q9" s="458">
        <v>4329.6000000000004</v>
      </c>
      <c r="R9" s="458">
        <v>4201.2</v>
      </c>
      <c r="S9" s="458">
        <v>4107.5</v>
      </c>
      <c r="T9" s="458">
        <v>3932.6</v>
      </c>
      <c r="U9" s="458">
        <v>3997</v>
      </c>
      <c r="V9" s="458">
        <v>3750.4</v>
      </c>
      <c r="W9" s="458">
        <v>3734.6</v>
      </c>
      <c r="X9" s="458">
        <v>3750.9</v>
      </c>
      <c r="Y9" s="458">
        <v>3229.5</v>
      </c>
      <c r="AA9" s="133" t="s">
        <v>602</v>
      </c>
      <c r="AB9" s="133"/>
      <c r="AC9" s="277">
        <v>3807115</v>
      </c>
      <c r="AD9" s="277">
        <v>3802838.5027227621</v>
      </c>
      <c r="AE9" s="277">
        <v>3761935.6998939626</v>
      </c>
      <c r="AF9" s="277">
        <v>3855710.5351715107</v>
      </c>
      <c r="AG9" s="277">
        <v>3855446</v>
      </c>
      <c r="AH9" s="277">
        <v>3875639.6395300003</v>
      </c>
      <c r="AI9" s="277">
        <v>3926422</v>
      </c>
      <c r="AJ9" s="277">
        <v>3986680.8597199996</v>
      </c>
      <c r="AK9" s="277" t="s">
        <v>48</v>
      </c>
      <c r="AL9" s="277">
        <v>4048892</v>
      </c>
      <c r="AM9" s="277">
        <v>4898646</v>
      </c>
      <c r="AN9" s="277">
        <v>4857646</v>
      </c>
      <c r="AO9" s="277">
        <v>4719748</v>
      </c>
      <c r="AP9" s="277">
        <v>4763797</v>
      </c>
      <c r="AQ9" s="277">
        <v>4727738</v>
      </c>
      <c r="AR9" s="277">
        <v>4723301</v>
      </c>
      <c r="AS9" s="277">
        <v>4700550</v>
      </c>
      <c r="AT9" s="277">
        <v>4594168</v>
      </c>
      <c r="AU9" s="277">
        <v>4593454</v>
      </c>
      <c r="AV9" s="277">
        <v>4606836</v>
      </c>
      <c r="AW9" s="277">
        <v>4687982</v>
      </c>
      <c r="AX9" s="277">
        <v>4697034</v>
      </c>
      <c r="AY9" s="277">
        <v>4702942</v>
      </c>
      <c r="AZ9" s="277">
        <v>4733717</v>
      </c>
    </row>
    <row r="10" spans="1:52" s="101" customFormat="1" ht="14.25" x14ac:dyDescent="0.2">
      <c r="B10" s="133" t="s">
        <v>257</v>
      </c>
      <c r="E10" s="827">
        <v>926.20000000000016</v>
      </c>
      <c r="G10" s="505">
        <v>915.4</v>
      </c>
      <c r="H10" s="505">
        <v>891.1</v>
      </c>
      <c r="I10" s="505">
        <v>870.8</v>
      </c>
      <c r="J10" s="505">
        <v>862.4</v>
      </c>
      <c r="K10" s="505">
        <v>884.1</v>
      </c>
      <c r="L10" s="505">
        <v>893.4</v>
      </c>
      <c r="M10" s="505">
        <v>875.6</v>
      </c>
      <c r="N10" s="505">
        <v>861.7</v>
      </c>
      <c r="O10" s="505">
        <v>884.7</v>
      </c>
      <c r="P10" s="505">
        <v>898.9</v>
      </c>
      <c r="Q10" s="458">
        <v>872.4</v>
      </c>
      <c r="R10" s="458">
        <v>862.9</v>
      </c>
      <c r="S10" s="458">
        <v>857.1</v>
      </c>
      <c r="T10" s="458">
        <v>886.3</v>
      </c>
      <c r="U10" s="458">
        <v>949.9</v>
      </c>
      <c r="V10" s="458">
        <v>937.6</v>
      </c>
      <c r="W10" s="458">
        <v>966</v>
      </c>
      <c r="X10" s="458">
        <v>968.8</v>
      </c>
      <c r="Y10" s="458">
        <v>815.1</v>
      </c>
      <c r="AA10" s="133" t="s">
        <v>603</v>
      </c>
      <c r="AB10" s="133"/>
      <c r="AC10" s="277">
        <v>64432</v>
      </c>
      <c r="AD10" s="277">
        <v>62299.484540000005</v>
      </c>
      <c r="AE10" s="277">
        <v>61425.098119999995</v>
      </c>
      <c r="AF10" s="277">
        <v>57113.425669999982</v>
      </c>
      <c r="AG10" s="277">
        <v>61395</v>
      </c>
      <c r="AH10" s="277">
        <v>59300.574269999983</v>
      </c>
      <c r="AI10" s="277">
        <v>58052</v>
      </c>
      <c r="AJ10" s="277">
        <v>55054</v>
      </c>
      <c r="AK10" s="277" t="s">
        <v>49</v>
      </c>
      <c r="AL10" s="277">
        <v>56882</v>
      </c>
      <c r="AM10" s="277">
        <v>72084</v>
      </c>
      <c r="AN10" s="277">
        <v>67519</v>
      </c>
      <c r="AO10" s="277">
        <v>66437</v>
      </c>
      <c r="AP10" s="277">
        <v>62495</v>
      </c>
      <c r="AQ10" s="277">
        <v>60699</v>
      </c>
      <c r="AR10" s="277">
        <v>57421</v>
      </c>
      <c r="AS10" s="277">
        <v>55831</v>
      </c>
      <c r="AT10" s="277">
        <v>52066</v>
      </c>
      <c r="AU10" s="277">
        <v>48034</v>
      </c>
      <c r="AV10" s="277">
        <v>44296</v>
      </c>
      <c r="AW10" s="277">
        <v>43927</v>
      </c>
      <c r="AX10" s="277">
        <v>41370</v>
      </c>
      <c r="AY10" s="277">
        <v>37081</v>
      </c>
      <c r="AZ10" s="277">
        <v>32975</v>
      </c>
    </row>
    <row r="11" spans="1:52" s="101" customFormat="1" ht="14.25" x14ac:dyDescent="0.2">
      <c r="B11" s="133" t="s">
        <v>258</v>
      </c>
      <c r="E11" s="827">
        <v>1221.5000000000002</v>
      </c>
      <c r="G11" s="505">
        <v>1198.2</v>
      </c>
      <c r="H11" s="505">
        <v>972.2</v>
      </c>
      <c r="I11" s="505">
        <v>973.5</v>
      </c>
      <c r="J11" s="505">
        <v>972.4</v>
      </c>
      <c r="K11" s="505">
        <v>999.2</v>
      </c>
      <c r="L11" s="505">
        <v>1030.7</v>
      </c>
      <c r="M11" s="505" t="s">
        <v>693</v>
      </c>
      <c r="N11" s="505" t="s">
        <v>674</v>
      </c>
      <c r="O11" s="505">
        <v>1040</v>
      </c>
      <c r="P11" s="505" t="s">
        <v>694</v>
      </c>
      <c r="Q11" s="458">
        <v>1078.8</v>
      </c>
      <c r="R11" s="458">
        <v>965.7</v>
      </c>
      <c r="S11" s="458">
        <v>969.1</v>
      </c>
      <c r="T11" s="458">
        <v>986.2</v>
      </c>
      <c r="U11" s="458">
        <v>0</v>
      </c>
      <c r="V11" s="458">
        <v>0</v>
      </c>
      <c r="W11" s="458">
        <v>0</v>
      </c>
      <c r="X11" s="458">
        <v>0</v>
      </c>
      <c r="Y11" s="458">
        <v>0</v>
      </c>
      <c r="AA11" s="133"/>
      <c r="AB11" s="133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</row>
    <row r="12" spans="1:52" s="101" customFormat="1" ht="14.25" x14ac:dyDescent="0.2">
      <c r="B12" s="133" t="s">
        <v>259</v>
      </c>
      <c r="E12" s="827">
        <v>40.499999999999993</v>
      </c>
      <c r="G12" s="505">
        <v>42.7</v>
      </c>
      <c r="H12" s="505">
        <v>41.8</v>
      </c>
      <c r="I12" s="505">
        <v>37.200000000000003</v>
      </c>
      <c r="J12" s="505">
        <v>36.1</v>
      </c>
      <c r="K12" s="505">
        <v>35.6</v>
      </c>
      <c r="L12" s="505">
        <v>36.700000000000003</v>
      </c>
      <c r="M12" s="505">
        <v>42</v>
      </c>
      <c r="N12" s="505">
        <v>41.7</v>
      </c>
      <c r="O12" s="505">
        <v>41.4</v>
      </c>
      <c r="P12" s="505">
        <v>41.2</v>
      </c>
      <c r="Q12" s="505">
        <v>40.4</v>
      </c>
      <c r="R12" s="458">
        <v>37.9</v>
      </c>
      <c r="S12" s="458">
        <v>46.5</v>
      </c>
      <c r="T12" s="458">
        <v>48.1</v>
      </c>
      <c r="U12" s="458">
        <v>47.3</v>
      </c>
      <c r="V12" s="458">
        <v>53.6</v>
      </c>
      <c r="W12" s="458">
        <v>58.2</v>
      </c>
      <c r="X12" s="458">
        <v>57.2</v>
      </c>
      <c r="Y12" s="458">
        <v>35.200000000000003</v>
      </c>
      <c r="AA12" s="133" t="s">
        <v>604</v>
      </c>
      <c r="AB12" s="133"/>
      <c r="AC12" s="277">
        <v>1427</v>
      </c>
      <c r="AD12" s="277">
        <v>1414.57007</v>
      </c>
      <c r="AE12" s="277">
        <v>1401.7355600000001</v>
      </c>
      <c r="AF12" s="277">
        <v>1388.9010499999999</v>
      </c>
      <c r="AG12" s="277">
        <v>1415</v>
      </c>
      <c r="AH12" s="277">
        <v>1400.9153899999999</v>
      </c>
      <c r="AI12" s="277">
        <v>1388</v>
      </c>
      <c r="AJ12" s="277">
        <v>1374.7714099999998</v>
      </c>
      <c r="AK12" s="277" t="s">
        <v>50</v>
      </c>
      <c r="AL12" s="277">
        <v>1349</v>
      </c>
      <c r="AM12" s="277">
        <v>1336</v>
      </c>
      <c r="AN12" s="277">
        <v>1323</v>
      </c>
      <c r="AO12" s="277">
        <v>1309</v>
      </c>
      <c r="AP12" s="277">
        <v>1296</v>
      </c>
      <c r="AQ12" s="277">
        <v>1284</v>
      </c>
      <c r="AR12" s="277">
        <v>1270</v>
      </c>
      <c r="AS12" s="277">
        <v>1257</v>
      </c>
      <c r="AT12" s="277">
        <v>1244</v>
      </c>
      <c r="AU12" s="277">
        <v>1231</v>
      </c>
      <c r="AV12" s="277">
        <v>1218</v>
      </c>
      <c r="AW12" s="277">
        <v>1205</v>
      </c>
      <c r="AX12" s="277">
        <v>1192</v>
      </c>
      <c r="AY12" s="277">
        <v>1179</v>
      </c>
      <c r="AZ12" s="277">
        <v>1166</v>
      </c>
    </row>
    <row r="13" spans="1:52" s="101" customFormat="1" ht="14.25" x14ac:dyDescent="0.2">
      <c r="B13" s="133" t="s">
        <v>260</v>
      </c>
      <c r="E13" s="827">
        <v>8.1999999999999993</v>
      </c>
      <c r="G13" s="505">
        <v>8.1999999999999993</v>
      </c>
      <c r="H13" s="505">
        <v>7.3</v>
      </c>
      <c r="I13" s="505">
        <v>5.7</v>
      </c>
      <c r="J13" s="505">
        <v>6.5</v>
      </c>
      <c r="K13" s="505">
        <v>5</v>
      </c>
      <c r="L13" s="505">
        <v>4.2</v>
      </c>
      <c r="M13" s="505">
        <v>3</v>
      </c>
      <c r="N13" s="505">
        <v>4.8</v>
      </c>
      <c r="O13" s="505">
        <v>4.0999999999999996</v>
      </c>
      <c r="P13" s="505">
        <v>3.5</v>
      </c>
      <c r="Q13" s="458">
        <v>3</v>
      </c>
      <c r="R13" s="458">
        <v>1.8</v>
      </c>
      <c r="S13" s="458">
        <v>1.3</v>
      </c>
      <c r="T13" s="458">
        <v>0.9</v>
      </c>
      <c r="U13" s="458">
        <v>0.7</v>
      </c>
      <c r="V13" s="458">
        <v>1.8</v>
      </c>
      <c r="W13" s="458">
        <v>2.2000000000000002</v>
      </c>
      <c r="X13" s="458">
        <v>5.0999999999999996</v>
      </c>
      <c r="Y13" s="458">
        <v>0</v>
      </c>
      <c r="AA13" s="133" t="s">
        <v>605</v>
      </c>
      <c r="AB13" s="133"/>
      <c r="AC13" s="277">
        <v>60514</v>
      </c>
      <c r="AD13" s="277">
        <v>60985.867368541061</v>
      </c>
      <c r="AE13" s="277">
        <v>60166.106721600801</v>
      </c>
      <c r="AF13" s="277">
        <v>52053.138878570346</v>
      </c>
      <c r="AG13" s="277">
        <v>38214</v>
      </c>
      <c r="AH13" s="277">
        <v>47508.906529999993</v>
      </c>
      <c r="AI13" s="277">
        <v>33625</v>
      </c>
      <c r="AJ13" s="277">
        <v>34296.864969999988</v>
      </c>
      <c r="AK13" s="277" t="s">
        <v>51</v>
      </c>
      <c r="AL13" s="277">
        <v>35567</v>
      </c>
      <c r="AM13" s="277">
        <v>42369</v>
      </c>
      <c r="AN13" s="277">
        <v>38952</v>
      </c>
      <c r="AO13" s="277">
        <v>39831</v>
      </c>
      <c r="AP13" s="277">
        <v>41204</v>
      </c>
      <c r="AQ13" s="277">
        <v>39855</v>
      </c>
      <c r="AR13" s="277">
        <v>40325</v>
      </c>
      <c r="AS13" s="277">
        <v>40810</v>
      </c>
      <c r="AT13" s="277">
        <v>41988</v>
      </c>
      <c r="AU13" s="277">
        <v>53876</v>
      </c>
      <c r="AV13" s="277">
        <v>54236</v>
      </c>
      <c r="AW13" s="277">
        <v>53610</v>
      </c>
      <c r="AX13" s="277">
        <v>50834</v>
      </c>
      <c r="AY13" s="277">
        <v>51897</v>
      </c>
      <c r="AZ13" s="277">
        <v>51411</v>
      </c>
    </row>
    <row r="14" spans="1:52" s="101" customFormat="1" ht="14.25" x14ac:dyDescent="0.2">
      <c r="B14" s="133" t="s">
        <v>261</v>
      </c>
      <c r="E14" s="827">
        <v>8.6999999999999993</v>
      </c>
      <c r="G14" s="505">
        <v>8.1</v>
      </c>
      <c r="H14" s="505">
        <v>8.6999999999999993</v>
      </c>
      <c r="I14" s="505">
        <v>8.6</v>
      </c>
      <c r="J14" s="505">
        <v>8.6999999999999993</v>
      </c>
      <c r="K14" s="505">
        <v>8.4</v>
      </c>
      <c r="L14" s="505">
        <v>8.5</v>
      </c>
      <c r="M14" s="505">
        <v>10.3</v>
      </c>
      <c r="N14" s="505">
        <v>11.2</v>
      </c>
      <c r="O14" s="505">
        <v>11.3</v>
      </c>
      <c r="P14" s="505">
        <v>11</v>
      </c>
      <c r="Q14" s="458">
        <v>10.9</v>
      </c>
      <c r="R14" s="458">
        <v>11.2</v>
      </c>
      <c r="S14" s="458">
        <v>11</v>
      </c>
      <c r="T14" s="458">
        <v>10.9</v>
      </c>
      <c r="U14" s="458">
        <v>0</v>
      </c>
      <c r="V14" s="458">
        <v>0</v>
      </c>
      <c r="W14" s="458">
        <v>0</v>
      </c>
      <c r="X14" s="458">
        <v>0</v>
      </c>
      <c r="Y14" s="458">
        <v>0</v>
      </c>
      <c r="AA14" s="133"/>
      <c r="AB14" s="133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</row>
    <row r="15" spans="1:52" s="101" customFormat="1" ht="14.25" x14ac:dyDescent="0.2">
      <c r="B15" s="133" t="s">
        <v>262</v>
      </c>
      <c r="E15" s="827">
        <v>58.8</v>
      </c>
      <c r="G15" s="505">
        <v>64.5</v>
      </c>
      <c r="H15" s="505">
        <v>48.6</v>
      </c>
      <c r="I15" s="505">
        <v>50.8</v>
      </c>
      <c r="J15" s="505">
        <v>55.1</v>
      </c>
      <c r="K15" s="505">
        <v>39</v>
      </c>
      <c r="L15" s="505">
        <v>40.5</v>
      </c>
      <c r="M15" s="505">
        <v>35.1</v>
      </c>
      <c r="N15" s="505">
        <v>35.1</v>
      </c>
      <c r="O15" s="505">
        <v>39</v>
      </c>
      <c r="P15" s="505">
        <v>43</v>
      </c>
      <c r="Q15" s="458">
        <v>55</v>
      </c>
      <c r="R15" s="458">
        <v>49.1</v>
      </c>
      <c r="S15" s="458">
        <v>62.6</v>
      </c>
      <c r="T15" s="458">
        <v>51.8</v>
      </c>
      <c r="U15" s="458">
        <v>56.7</v>
      </c>
      <c r="V15" s="458">
        <v>70.400000000000006</v>
      </c>
      <c r="W15" s="458">
        <v>91.7</v>
      </c>
      <c r="X15" s="458">
        <v>110.3</v>
      </c>
      <c r="Y15" s="458">
        <v>80.3</v>
      </c>
      <c r="AA15" s="133" t="s">
        <v>606</v>
      </c>
      <c r="AB15" s="133"/>
      <c r="AC15" s="277" t="s">
        <v>1</v>
      </c>
      <c r="AD15" s="277" t="s">
        <v>1</v>
      </c>
      <c r="AE15" s="277" t="s">
        <v>1</v>
      </c>
      <c r="AF15" s="277" t="s">
        <v>1</v>
      </c>
      <c r="AG15" s="277" t="s">
        <v>1</v>
      </c>
      <c r="AH15" s="277" t="s">
        <v>1</v>
      </c>
      <c r="AI15" s="277" t="s">
        <v>1</v>
      </c>
      <c r="AJ15" s="277" t="s">
        <v>1</v>
      </c>
      <c r="AK15" s="277" t="s">
        <v>1</v>
      </c>
      <c r="AL15" s="277" t="s">
        <v>1</v>
      </c>
      <c r="AM15" s="277" t="s">
        <v>1</v>
      </c>
      <c r="AN15" s="277" t="s">
        <v>1</v>
      </c>
      <c r="AO15" s="277">
        <v>5074</v>
      </c>
      <c r="AP15" s="277">
        <v>5101</v>
      </c>
      <c r="AQ15" s="277">
        <v>2901</v>
      </c>
      <c r="AR15" s="277">
        <v>2614</v>
      </c>
      <c r="AS15" s="277">
        <v>2223</v>
      </c>
      <c r="AT15" s="277">
        <v>1767</v>
      </c>
      <c r="AU15" s="277">
        <v>1661</v>
      </c>
      <c r="AV15" s="277">
        <v>1749</v>
      </c>
      <c r="AW15" s="277">
        <v>1836</v>
      </c>
      <c r="AX15" s="277">
        <v>1412</v>
      </c>
      <c r="AY15" s="277">
        <v>1370</v>
      </c>
      <c r="AZ15" s="277">
        <v>1365</v>
      </c>
    </row>
    <row r="16" spans="1:52" s="101" customFormat="1" ht="14.25" x14ac:dyDescent="0.2">
      <c r="B16" s="133" t="s">
        <v>263</v>
      </c>
      <c r="E16" s="827">
        <v>173.3</v>
      </c>
      <c r="G16" s="505">
        <v>161.30000000000001</v>
      </c>
      <c r="H16" s="505">
        <v>176.1</v>
      </c>
      <c r="I16" s="505">
        <v>205.4</v>
      </c>
      <c r="J16" s="505">
        <v>204.6</v>
      </c>
      <c r="K16" s="505">
        <v>213.6</v>
      </c>
      <c r="L16" s="505">
        <v>203.1</v>
      </c>
      <c r="M16" s="505">
        <v>177.8</v>
      </c>
      <c r="N16" s="505">
        <v>163.9</v>
      </c>
      <c r="O16" s="505">
        <v>166.3</v>
      </c>
      <c r="P16" s="505">
        <v>143.4</v>
      </c>
      <c r="Q16" s="458">
        <v>113.7</v>
      </c>
      <c r="R16" s="458">
        <v>116.5</v>
      </c>
      <c r="S16" s="458">
        <v>121.7</v>
      </c>
      <c r="T16" s="458">
        <v>134.30000000000001</v>
      </c>
      <c r="U16" s="458">
        <v>135.6</v>
      </c>
      <c r="V16" s="458">
        <v>137.69999999999999</v>
      </c>
      <c r="W16" s="458">
        <v>111.5</v>
      </c>
      <c r="X16" s="458">
        <v>104.6</v>
      </c>
      <c r="Y16" s="458">
        <v>91.6</v>
      </c>
      <c r="AA16" s="133" t="s">
        <v>607</v>
      </c>
      <c r="AB16" s="133"/>
      <c r="AC16" s="277">
        <v>11751</v>
      </c>
      <c r="AD16" s="277">
        <v>11713.891969999999</v>
      </c>
      <c r="AE16" s="277">
        <v>12048.99185</v>
      </c>
      <c r="AF16" s="277">
        <v>11912.449050000001</v>
      </c>
      <c r="AG16" s="277">
        <v>6090</v>
      </c>
      <c r="AH16" s="277">
        <v>6081.5290300000006</v>
      </c>
      <c r="AI16" s="277">
        <v>6051</v>
      </c>
      <c r="AJ16" s="277">
        <v>6050.5290000000005</v>
      </c>
      <c r="AK16" s="277" t="s">
        <v>52</v>
      </c>
      <c r="AL16" s="277">
        <v>6051</v>
      </c>
      <c r="AM16" s="277">
        <v>9788</v>
      </c>
      <c r="AN16" s="277">
        <v>9797</v>
      </c>
      <c r="AO16" s="277">
        <v>9849</v>
      </c>
      <c r="AP16" s="277">
        <v>9841</v>
      </c>
      <c r="AQ16" s="277">
        <v>10097</v>
      </c>
      <c r="AR16" s="277">
        <v>10003</v>
      </c>
      <c r="AS16" s="277">
        <v>8649</v>
      </c>
      <c r="AT16" s="277">
        <v>12531</v>
      </c>
      <c r="AU16" s="277">
        <v>11466</v>
      </c>
      <c r="AV16" s="277">
        <v>9014</v>
      </c>
      <c r="AW16" s="277">
        <v>10537</v>
      </c>
      <c r="AX16" s="277">
        <v>7465</v>
      </c>
      <c r="AY16" s="277">
        <v>5853</v>
      </c>
      <c r="AZ16" s="277">
        <v>6646</v>
      </c>
    </row>
    <row r="17" spans="2:52" s="101" customFormat="1" ht="14.25" x14ac:dyDescent="0.2">
      <c r="B17" s="133"/>
      <c r="E17" s="883"/>
      <c r="G17" s="771"/>
      <c r="H17" s="771"/>
      <c r="I17" s="771"/>
      <c r="J17" s="771"/>
      <c r="K17" s="771"/>
      <c r="L17" s="771"/>
      <c r="M17" s="771"/>
      <c r="N17" s="771"/>
      <c r="O17" s="771"/>
      <c r="P17" s="771"/>
      <c r="Q17" s="105"/>
      <c r="R17" s="105"/>
      <c r="S17" s="105"/>
      <c r="T17" s="105"/>
      <c r="U17" s="105"/>
      <c r="V17" s="105"/>
      <c r="W17" s="105"/>
      <c r="X17" s="105"/>
      <c r="Y17" s="105"/>
      <c r="AA17" s="133" t="s">
        <v>608</v>
      </c>
      <c r="AB17" s="133"/>
      <c r="AC17" s="277">
        <v>2027</v>
      </c>
      <c r="AD17" s="277">
        <v>2502.7225200000003</v>
      </c>
      <c r="AE17" s="277">
        <v>3364.0792500000025</v>
      </c>
      <c r="AF17" s="277">
        <v>1445.8936699999999</v>
      </c>
      <c r="AG17" s="277">
        <v>1438</v>
      </c>
      <c r="AH17" s="277">
        <v>1130.3102499999984</v>
      </c>
      <c r="AI17" s="277">
        <v>1675</v>
      </c>
      <c r="AJ17" s="277">
        <v>1730.0560399999999</v>
      </c>
      <c r="AK17" s="277" t="s">
        <v>53</v>
      </c>
      <c r="AL17" s="277">
        <v>14677</v>
      </c>
      <c r="AM17" s="277">
        <v>20917</v>
      </c>
      <c r="AN17" s="277">
        <v>21158</v>
      </c>
      <c r="AO17" s="277">
        <v>32666</v>
      </c>
      <c r="AP17" s="277">
        <v>26394</v>
      </c>
      <c r="AQ17" s="277">
        <v>44961</v>
      </c>
      <c r="AR17" s="277">
        <v>21149</v>
      </c>
      <c r="AS17" s="277">
        <v>25987</v>
      </c>
      <c r="AT17" s="277">
        <v>34700</v>
      </c>
      <c r="AU17" s="277">
        <v>31720</v>
      </c>
      <c r="AV17" s="277">
        <v>29627</v>
      </c>
      <c r="AW17" s="277">
        <v>14726</v>
      </c>
      <c r="AX17" s="277">
        <v>14195</v>
      </c>
      <c r="AY17" s="277">
        <v>13583</v>
      </c>
      <c r="AZ17" s="277">
        <v>13112</v>
      </c>
    </row>
    <row r="18" spans="2:52" s="101" customFormat="1" ht="14.25" x14ac:dyDescent="0.2">
      <c r="B18" s="134"/>
      <c r="E18" s="883"/>
      <c r="G18" s="931"/>
      <c r="H18" s="771"/>
      <c r="I18" s="771"/>
      <c r="J18" s="771"/>
      <c r="K18" s="771"/>
      <c r="L18" s="771"/>
      <c r="M18" s="771"/>
      <c r="N18" s="771"/>
      <c r="O18" s="771"/>
      <c r="P18" s="771"/>
      <c r="Q18" s="105"/>
      <c r="R18" s="105"/>
      <c r="S18" s="105"/>
      <c r="T18" s="105"/>
      <c r="U18" s="105"/>
      <c r="V18" s="105"/>
      <c r="W18" s="105"/>
      <c r="X18" s="105"/>
      <c r="Y18" s="105"/>
      <c r="AA18" s="134" t="s">
        <v>609</v>
      </c>
      <c r="AB18" s="134"/>
      <c r="AC18" s="277">
        <v>104003</v>
      </c>
      <c r="AD18" s="277">
        <v>98304.242836204299</v>
      </c>
      <c r="AE18" s="277">
        <v>79053.399041899989</v>
      </c>
      <c r="AF18" s="277">
        <v>101380.3330571222</v>
      </c>
      <c r="AG18" s="277">
        <v>83185</v>
      </c>
      <c r="AH18" s="277">
        <v>66804.340249999994</v>
      </c>
      <c r="AI18" s="277">
        <v>53278</v>
      </c>
      <c r="AJ18" s="277">
        <v>34236.069793079303</v>
      </c>
      <c r="AK18" s="277">
        <v>91575</v>
      </c>
      <c r="AL18" s="277">
        <v>87008</v>
      </c>
      <c r="AM18" s="277">
        <v>70953</v>
      </c>
      <c r="AN18" s="277">
        <v>58927</v>
      </c>
      <c r="AO18" s="277">
        <v>104587</v>
      </c>
      <c r="AP18" s="277">
        <v>109941</v>
      </c>
      <c r="AQ18" s="277">
        <v>120856</v>
      </c>
      <c r="AR18" s="277">
        <v>121088</v>
      </c>
      <c r="AS18" s="277">
        <v>107554</v>
      </c>
      <c r="AT18" s="277">
        <v>113137</v>
      </c>
      <c r="AU18" s="277">
        <v>132130</v>
      </c>
      <c r="AV18" s="277">
        <v>141987</v>
      </c>
      <c r="AW18" s="277">
        <v>133583</v>
      </c>
      <c r="AX18" s="277">
        <v>143082</v>
      </c>
      <c r="AY18" s="277">
        <v>146708</v>
      </c>
      <c r="AZ18" s="277">
        <v>136769</v>
      </c>
    </row>
    <row r="19" spans="2:52" s="101" customFormat="1" ht="14.25" x14ac:dyDescent="0.2">
      <c r="B19" s="133"/>
      <c r="E19" s="883"/>
      <c r="G19" s="931"/>
      <c r="H19" s="771"/>
      <c r="I19" s="771"/>
      <c r="J19" s="771"/>
      <c r="K19" s="771"/>
      <c r="L19" s="771"/>
      <c r="M19" s="771"/>
      <c r="N19" s="771"/>
      <c r="O19" s="771"/>
      <c r="P19" s="771"/>
      <c r="Q19" s="105"/>
      <c r="R19" s="105"/>
      <c r="S19" s="105"/>
      <c r="T19" s="105"/>
      <c r="U19" s="105"/>
      <c r="V19" s="105"/>
      <c r="W19" s="105"/>
      <c r="X19" s="105"/>
      <c r="Y19" s="105"/>
      <c r="AA19" s="133" t="s">
        <v>610</v>
      </c>
      <c r="AB19" s="102"/>
      <c r="AC19" s="277" t="s">
        <v>1</v>
      </c>
      <c r="AD19" s="277" t="s">
        <v>1</v>
      </c>
      <c r="AE19" s="277" t="s">
        <v>1</v>
      </c>
      <c r="AF19" s="277" t="s">
        <v>1</v>
      </c>
      <c r="AG19" s="277" t="s">
        <v>1</v>
      </c>
      <c r="AH19" s="277" t="s">
        <v>1</v>
      </c>
      <c r="AI19" s="277" t="s">
        <v>1</v>
      </c>
      <c r="AJ19" s="277" t="s">
        <v>1</v>
      </c>
      <c r="AK19" s="277" t="s">
        <v>1</v>
      </c>
      <c r="AL19" s="277" t="s">
        <v>1</v>
      </c>
      <c r="AM19" s="136">
        <v>7082</v>
      </c>
      <c r="AN19" s="277">
        <v>4962</v>
      </c>
      <c r="AO19" s="277">
        <v>0</v>
      </c>
      <c r="AP19" s="136">
        <v>0</v>
      </c>
      <c r="AQ19" s="136">
        <v>0</v>
      </c>
      <c r="AR19" s="136">
        <v>0</v>
      </c>
      <c r="AS19" s="277">
        <v>0</v>
      </c>
      <c r="AT19" s="277">
        <v>0</v>
      </c>
      <c r="AU19" s="277">
        <v>0</v>
      </c>
      <c r="AV19" s="277">
        <v>0</v>
      </c>
      <c r="AW19" s="277">
        <v>0</v>
      </c>
      <c r="AX19" s="277">
        <v>0</v>
      </c>
      <c r="AY19" s="277">
        <v>0</v>
      </c>
      <c r="AZ19" s="277">
        <v>0</v>
      </c>
    </row>
    <row r="20" spans="2:52" x14ac:dyDescent="0.25">
      <c r="B20" s="14"/>
      <c r="E20" s="884"/>
      <c r="G20" s="932"/>
      <c r="H20" s="778"/>
      <c r="I20" s="778"/>
      <c r="J20" s="778"/>
      <c r="K20" s="778"/>
      <c r="L20" s="778"/>
      <c r="M20" s="778"/>
      <c r="N20" s="778"/>
      <c r="O20" s="778"/>
      <c r="P20" s="778"/>
      <c r="Q20" s="459"/>
      <c r="R20" s="459"/>
      <c r="S20" s="459"/>
      <c r="T20" s="459"/>
      <c r="U20" s="459"/>
      <c r="V20" s="459"/>
      <c r="W20" s="459"/>
      <c r="X20" s="459"/>
      <c r="Y20" s="459"/>
      <c r="AC20" s="278"/>
      <c r="AD20" s="278"/>
      <c r="AE20" s="278"/>
      <c r="AF20" s="278"/>
      <c r="AG20" s="278"/>
      <c r="AH20" s="278"/>
      <c r="AI20" s="278"/>
      <c r="AJ20" s="278"/>
      <c r="AK20" s="279"/>
      <c r="AL20" s="278"/>
      <c r="AM20" s="278"/>
      <c r="AN20" s="280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</row>
    <row r="21" spans="2:52" s="101" customFormat="1" ht="14.25" x14ac:dyDescent="0.2">
      <c r="B21" s="100" t="s">
        <v>264</v>
      </c>
      <c r="E21" s="830">
        <v>6895.1</v>
      </c>
      <c r="G21" s="933">
        <f>SUM(G9:G20)</f>
        <v>6652.2</v>
      </c>
      <c r="H21" s="779">
        <f>SUM(H9:H20)</f>
        <v>6354.1000000000013</v>
      </c>
      <c r="I21" s="779">
        <f>SUM(I9:I20)</f>
        <v>6331.3</v>
      </c>
      <c r="J21" s="779">
        <v>6397.4000000000005</v>
      </c>
      <c r="K21" s="779">
        <v>6492.2</v>
      </c>
      <c r="L21" s="779" t="s">
        <v>723</v>
      </c>
      <c r="M21" s="779" t="s">
        <v>695</v>
      </c>
      <c r="N21" s="779" t="s">
        <v>675</v>
      </c>
      <c r="O21" s="779">
        <v>6514</v>
      </c>
      <c r="P21" s="779" t="s">
        <v>696</v>
      </c>
      <c r="Q21" s="460">
        <v>6503.8</v>
      </c>
      <c r="R21" s="460">
        <v>6246.3</v>
      </c>
      <c r="S21" s="460">
        <v>6176.8</v>
      </c>
      <c r="T21" s="460">
        <f>SUM(T9:T16)</f>
        <v>6051.0999999999995</v>
      </c>
      <c r="U21" s="460">
        <v>5187.2</v>
      </c>
      <c r="V21" s="460">
        <v>4951.5</v>
      </c>
      <c r="W21" s="460">
        <v>4964.2</v>
      </c>
      <c r="X21" s="460">
        <v>4996.8999999999996</v>
      </c>
      <c r="Y21" s="460">
        <v>4254.3999999999996</v>
      </c>
      <c r="AA21" s="100" t="s">
        <v>264</v>
      </c>
      <c r="AB21" s="100"/>
      <c r="AC21" s="281">
        <v>4053981</v>
      </c>
      <c r="AD21" s="281">
        <v>4042771.7581775077</v>
      </c>
      <c r="AE21" s="281">
        <v>3982107.5865874635</v>
      </c>
      <c r="AF21" s="281">
        <v>4083717.1526972032</v>
      </c>
      <c r="AG21" s="281">
        <v>4049895</v>
      </c>
      <c r="AH21" s="281">
        <v>4060578.6914000004</v>
      </c>
      <c r="AI21" s="281">
        <v>4083203</v>
      </c>
      <c r="AJ21" s="281">
        <v>4122136.1677430789</v>
      </c>
      <c r="AK21" s="281">
        <v>4254465</v>
      </c>
      <c r="AL21" s="281">
        <v>4253138</v>
      </c>
      <c r="AM21" s="281">
        <v>5125887</v>
      </c>
      <c r="AN21" s="281">
        <v>5062996</v>
      </c>
      <c r="AO21" s="281">
        <f>SUM(AO9:AO20)</f>
        <v>4979501</v>
      </c>
      <c r="AP21" s="281">
        <v>5020069</v>
      </c>
      <c r="AQ21" s="281">
        <v>5008391</v>
      </c>
      <c r="AR21" s="281">
        <v>4977171</v>
      </c>
      <c r="AS21" s="281">
        <f>SUM(AS9:AS20)</f>
        <v>4942861</v>
      </c>
      <c r="AT21" s="281">
        <v>4851601</v>
      </c>
      <c r="AU21" s="281">
        <f>SUM(AU9:AU18)</f>
        <v>4873572</v>
      </c>
      <c r="AV21" s="281">
        <f>SUM(AV9:AV18)</f>
        <v>4888963</v>
      </c>
      <c r="AW21" s="281">
        <v>4947406</v>
      </c>
      <c r="AX21" s="281">
        <f>SUM(AX9:AX18)</f>
        <v>4956584</v>
      </c>
      <c r="AY21" s="281">
        <v>4960613</v>
      </c>
      <c r="AZ21" s="281">
        <f>SUM(AZ9:AZ19)</f>
        <v>4977161</v>
      </c>
    </row>
    <row r="22" spans="2:52" x14ac:dyDescent="0.25">
      <c r="B22" s="29"/>
      <c r="E22" s="829"/>
      <c r="G22" s="932"/>
      <c r="H22" s="778"/>
      <c r="I22" s="778"/>
      <c r="J22" s="778"/>
      <c r="K22" s="778"/>
      <c r="L22" s="778"/>
      <c r="M22" s="778"/>
      <c r="N22" s="778"/>
      <c r="O22" s="778"/>
      <c r="P22" s="778"/>
      <c r="Q22" s="459"/>
      <c r="R22" s="459"/>
      <c r="S22" s="459"/>
      <c r="T22" s="459"/>
      <c r="U22" s="459"/>
      <c r="V22" s="459"/>
      <c r="W22" s="459"/>
      <c r="X22" s="459"/>
      <c r="Y22" s="459"/>
      <c r="AA22" s="29"/>
      <c r="AB22" s="29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</row>
    <row r="23" spans="2:52" x14ac:dyDescent="0.25">
      <c r="B23" s="100" t="s">
        <v>265</v>
      </c>
      <c r="E23" s="829"/>
      <c r="G23" s="932"/>
      <c r="H23" s="778"/>
      <c r="I23" s="778"/>
      <c r="J23" s="778"/>
      <c r="K23" s="778"/>
      <c r="L23" s="778"/>
      <c r="M23" s="778"/>
      <c r="N23" s="778"/>
      <c r="O23" s="778"/>
      <c r="P23" s="778"/>
      <c r="Q23" s="459"/>
      <c r="R23" s="459"/>
      <c r="S23" s="459"/>
      <c r="T23" s="459"/>
      <c r="U23" s="459"/>
      <c r="V23" s="459"/>
      <c r="W23" s="459"/>
      <c r="X23" s="459"/>
      <c r="Y23" s="459"/>
      <c r="Z23" s="101"/>
      <c r="AA23" s="100" t="s">
        <v>265</v>
      </c>
      <c r="AB23" s="29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</row>
    <row r="24" spans="2:52" s="101" customFormat="1" x14ac:dyDescent="0.25">
      <c r="B24" s="133" t="s">
        <v>266</v>
      </c>
      <c r="E24" s="827">
        <v>217.6</v>
      </c>
      <c r="G24" s="934">
        <v>219.7</v>
      </c>
      <c r="H24" s="505">
        <v>200.8</v>
      </c>
      <c r="I24" s="505">
        <v>195.2</v>
      </c>
      <c r="J24" s="505">
        <v>172</v>
      </c>
      <c r="K24" s="505">
        <v>148.80000000000001</v>
      </c>
      <c r="L24" s="505">
        <v>164.6</v>
      </c>
      <c r="M24" s="505">
        <v>165.8</v>
      </c>
      <c r="N24" s="505">
        <v>158.69999999999999</v>
      </c>
      <c r="O24" s="505">
        <v>142.9</v>
      </c>
      <c r="P24" s="505">
        <v>150.80000000000001</v>
      </c>
      <c r="Q24" s="458">
        <v>161</v>
      </c>
      <c r="R24" s="458">
        <v>167.6</v>
      </c>
      <c r="S24" s="458">
        <v>163.19999999999999</v>
      </c>
      <c r="T24" s="458">
        <v>163.19999999999999</v>
      </c>
      <c r="U24" s="458">
        <v>161.69999999999999</v>
      </c>
      <c r="V24" s="458">
        <v>148.5</v>
      </c>
      <c r="W24" s="458">
        <v>121.2</v>
      </c>
      <c r="X24" s="458">
        <v>128.5</v>
      </c>
      <c r="Y24" s="458">
        <v>115.3</v>
      </c>
      <c r="Z24"/>
      <c r="AA24" s="133" t="s">
        <v>266</v>
      </c>
      <c r="AB24" s="133"/>
      <c r="AC24" s="277">
        <v>82155</v>
      </c>
      <c r="AD24" s="277">
        <v>78752.443610000017</v>
      </c>
      <c r="AE24" s="277">
        <v>84732.72136999997</v>
      </c>
      <c r="AF24" s="277">
        <v>77621.210400000011</v>
      </c>
      <c r="AG24" s="277">
        <v>76041</v>
      </c>
      <c r="AH24" s="277">
        <v>79051.100189999997</v>
      </c>
      <c r="AI24" s="277">
        <v>74340</v>
      </c>
      <c r="AJ24" s="277">
        <v>83287</v>
      </c>
      <c r="AK24" s="277" t="s">
        <v>54</v>
      </c>
      <c r="AL24" s="277">
        <v>108103</v>
      </c>
      <c r="AM24" s="277">
        <v>139331</v>
      </c>
      <c r="AN24" s="277">
        <v>131838</v>
      </c>
      <c r="AO24" s="277">
        <v>128513</v>
      </c>
      <c r="AP24" s="277">
        <v>130799</v>
      </c>
      <c r="AQ24" s="277">
        <v>120937</v>
      </c>
      <c r="AR24" s="277">
        <v>124856</v>
      </c>
      <c r="AS24" s="277">
        <v>121189</v>
      </c>
      <c r="AT24" s="277">
        <v>125238</v>
      </c>
      <c r="AU24" s="277">
        <v>130846</v>
      </c>
      <c r="AV24" s="277">
        <v>134451</v>
      </c>
      <c r="AW24" s="277">
        <v>148464</v>
      </c>
      <c r="AX24" s="277">
        <v>146361</v>
      </c>
      <c r="AY24" s="277">
        <v>154788</v>
      </c>
      <c r="AZ24" s="277">
        <v>155676</v>
      </c>
    </row>
    <row r="25" spans="2:52" s="101" customFormat="1" x14ac:dyDescent="0.25">
      <c r="B25" s="133" t="s">
        <v>260</v>
      </c>
      <c r="E25" s="827">
        <v>666.6</v>
      </c>
      <c r="G25" s="934">
        <v>789.8</v>
      </c>
      <c r="H25" s="505">
        <v>769.4</v>
      </c>
      <c r="I25" s="505">
        <v>762.5</v>
      </c>
      <c r="J25" s="505">
        <v>724.2</v>
      </c>
      <c r="K25" s="505">
        <v>682.1</v>
      </c>
      <c r="L25" s="505">
        <v>611.70000000000005</v>
      </c>
      <c r="M25" s="505">
        <v>585.79999999999995</v>
      </c>
      <c r="N25" s="505">
        <v>577</v>
      </c>
      <c r="O25" s="505">
        <v>564.70000000000005</v>
      </c>
      <c r="P25" s="505">
        <v>624.1</v>
      </c>
      <c r="Q25" s="458">
        <v>591.29999999999995</v>
      </c>
      <c r="R25" s="458">
        <v>663.1</v>
      </c>
      <c r="S25" s="458">
        <v>667.5</v>
      </c>
      <c r="T25" s="458">
        <v>748.5</v>
      </c>
      <c r="U25" s="458">
        <v>684.6</v>
      </c>
      <c r="V25" s="458">
        <v>687</v>
      </c>
      <c r="W25" s="458">
        <v>613.79999999999995</v>
      </c>
      <c r="X25" s="458">
        <v>631.1</v>
      </c>
      <c r="Y25" s="458">
        <v>497.6</v>
      </c>
      <c r="Z25"/>
      <c r="AA25" s="134" t="s">
        <v>606</v>
      </c>
      <c r="AB25" s="134"/>
      <c r="AC25" s="277">
        <v>612642</v>
      </c>
      <c r="AD25" s="277">
        <v>562255.77495999995</v>
      </c>
      <c r="AE25" s="277">
        <v>597735.27813999972</v>
      </c>
      <c r="AF25" s="277">
        <v>637159.04862999998</v>
      </c>
      <c r="AG25" s="277">
        <v>609267</v>
      </c>
      <c r="AH25" s="277">
        <v>582374.50214</v>
      </c>
      <c r="AI25" s="277">
        <v>567921</v>
      </c>
      <c r="AJ25" s="277">
        <v>582317.76439999987</v>
      </c>
      <c r="AK25" s="277" t="s">
        <v>55</v>
      </c>
      <c r="AL25" s="277">
        <v>544712</v>
      </c>
      <c r="AM25" s="277">
        <v>718459</v>
      </c>
      <c r="AN25" s="277">
        <v>748740</v>
      </c>
      <c r="AO25" s="277">
        <v>654116</v>
      </c>
      <c r="AP25" s="277">
        <v>702131</v>
      </c>
      <c r="AQ25" s="277">
        <v>631062</v>
      </c>
      <c r="AR25" s="277">
        <v>651111</v>
      </c>
      <c r="AS25" s="277">
        <v>639866</v>
      </c>
      <c r="AT25" s="277">
        <v>627143</v>
      </c>
      <c r="AU25" s="277">
        <v>661976</v>
      </c>
      <c r="AV25" s="277">
        <v>696786</v>
      </c>
      <c r="AW25" s="277">
        <v>729535</v>
      </c>
      <c r="AX25" s="277">
        <v>709164</v>
      </c>
      <c r="AY25" s="277">
        <v>750319</v>
      </c>
      <c r="AZ25" s="277">
        <v>780253</v>
      </c>
    </row>
    <row r="26" spans="2:52" s="101" customFormat="1" ht="14.25" x14ac:dyDescent="0.2">
      <c r="B26" s="133" t="s">
        <v>647</v>
      </c>
      <c r="E26" s="827">
        <v>0.8</v>
      </c>
      <c r="G26" s="934">
        <v>0.7</v>
      </c>
      <c r="H26" s="505">
        <v>0.6</v>
      </c>
      <c r="I26" s="505">
        <v>0.5</v>
      </c>
      <c r="J26" s="505">
        <v>0.5</v>
      </c>
      <c r="K26" s="505">
        <v>0.6</v>
      </c>
      <c r="L26" s="505">
        <v>0.6</v>
      </c>
      <c r="M26" s="505">
        <v>0.7</v>
      </c>
      <c r="N26" s="505">
        <v>0.7</v>
      </c>
      <c r="O26" s="505">
        <v>0.7</v>
      </c>
      <c r="P26" s="505">
        <v>0.6</v>
      </c>
      <c r="Q26" s="458">
        <v>0.7</v>
      </c>
      <c r="R26" s="458">
        <v>0.7</v>
      </c>
      <c r="S26" s="458">
        <v>0.6</v>
      </c>
      <c r="T26" s="458">
        <v>0.6</v>
      </c>
      <c r="U26" s="458">
        <v>0</v>
      </c>
      <c r="V26" s="458">
        <v>0</v>
      </c>
      <c r="W26" s="458">
        <v>0</v>
      </c>
      <c r="X26" s="458">
        <v>0</v>
      </c>
      <c r="Y26" s="458">
        <v>0</v>
      </c>
      <c r="AA26" s="134"/>
      <c r="AB26" s="134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</row>
    <row r="27" spans="2:52" s="101" customFormat="1" ht="14.25" x14ac:dyDescent="0.2">
      <c r="B27" s="133" t="s">
        <v>611</v>
      </c>
      <c r="E27" s="827">
        <v>12.3</v>
      </c>
      <c r="G27" s="934">
        <v>12.1</v>
      </c>
      <c r="H27" s="505">
        <v>1.6</v>
      </c>
      <c r="I27" s="505">
        <v>0.8</v>
      </c>
      <c r="J27" s="505">
        <v>2.8</v>
      </c>
      <c r="K27" s="505">
        <v>4.8</v>
      </c>
      <c r="L27" s="505">
        <v>4.5</v>
      </c>
      <c r="M27" s="505">
        <v>2.9</v>
      </c>
      <c r="N27" s="505">
        <v>2.7</v>
      </c>
      <c r="O27" s="505">
        <v>3.6</v>
      </c>
      <c r="P27" s="505">
        <v>57.8</v>
      </c>
      <c r="Q27" s="458">
        <v>51.4</v>
      </c>
      <c r="R27" s="458" t="s">
        <v>1</v>
      </c>
      <c r="S27" s="458" t="s">
        <v>1</v>
      </c>
      <c r="T27" s="458" t="s">
        <v>1</v>
      </c>
      <c r="U27" s="458" t="s">
        <v>1</v>
      </c>
      <c r="V27" s="458" t="s">
        <v>1</v>
      </c>
      <c r="W27" s="458" t="s">
        <v>1</v>
      </c>
      <c r="X27" s="458" t="s">
        <v>1</v>
      </c>
      <c r="Y27" s="458" t="s">
        <v>1</v>
      </c>
      <c r="AA27" s="134"/>
      <c r="AB27" s="134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</row>
    <row r="28" spans="2:52" s="101" customFormat="1" ht="14.25" x14ac:dyDescent="0.2">
      <c r="B28" s="133" t="s">
        <v>267</v>
      </c>
      <c r="E28" s="827">
        <v>0</v>
      </c>
      <c r="G28" s="934">
        <v>0</v>
      </c>
      <c r="H28" s="505">
        <v>151.9</v>
      </c>
      <c r="I28" s="505">
        <v>105.2</v>
      </c>
      <c r="J28" s="505"/>
      <c r="K28" s="505"/>
      <c r="L28" s="505"/>
      <c r="M28" s="505"/>
      <c r="N28" s="505"/>
      <c r="O28" s="780"/>
      <c r="P28" s="505"/>
      <c r="Q28" s="458" t="s">
        <v>1</v>
      </c>
      <c r="R28" s="458" t="s">
        <v>1</v>
      </c>
      <c r="S28" s="458" t="s">
        <v>1</v>
      </c>
      <c r="T28" s="458">
        <v>0</v>
      </c>
      <c r="U28" s="458">
        <v>201.1</v>
      </c>
      <c r="V28" s="458">
        <v>253.8</v>
      </c>
      <c r="W28" s="458">
        <v>0</v>
      </c>
      <c r="X28" s="458">
        <v>1.3</v>
      </c>
      <c r="Y28" s="458">
        <v>301.39999999999998</v>
      </c>
      <c r="AA28" s="135" t="s">
        <v>611</v>
      </c>
      <c r="AB28" s="135"/>
      <c r="AC28" s="277">
        <v>1465</v>
      </c>
      <c r="AD28" s="277">
        <v>723.53516999999988</v>
      </c>
      <c r="AE28" s="277">
        <v>234.51416999999998</v>
      </c>
      <c r="AF28" s="277">
        <v>878.02</v>
      </c>
      <c r="AG28" s="277">
        <v>2394</v>
      </c>
      <c r="AH28" s="277">
        <v>2946.6129999999998</v>
      </c>
      <c r="AI28" s="277">
        <v>535</v>
      </c>
      <c r="AJ28" s="277">
        <v>297.99400000000003</v>
      </c>
      <c r="AK28" s="277" t="s">
        <v>56</v>
      </c>
      <c r="AL28" s="277">
        <v>3089</v>
      </c>
      <c r="AM28" s="277">
        <v>4300</v>
      </c>
      <c r="AN28" s="277">
        <v>3806</v>
      </c>
      <c r="AO28" s="277">
        <v>2748</v>
      </c>
      <c r="AP28" s="277">
        <v>3276</v>
      </c>
      <c r="AQ28" s="277">
        <v>4621</v>
      </c>
      <c r="AR28" s="277">
        <v>2831</v>
      </c>
      <c r="AS28" s="277">
        <v>2793</v>
      </c>
      <c r="AT28" s="277">
        <v>2081</v>
      </c>
      <c r="AU28" s="277">
        <v>1782</v>
      </c>
      <c r="AV28" s="277">
        <v>1436</v>
      </c>
      <c r="AW28" s="277">
        <v>115</v>
      </c>
      <c r="AX28" s="277">
        <v>117</v>
      </c>
      <c r="AY28" s="277">
        <v>293</v>
      </c>
      <c r="AZ28" s="277">
        <v>54</v>
      </c>
    </row>
    <row r="29" spans="2:52" s="101" customFormat="1" ht="14.25" x14ac:dyDescent="0.2">
      <c r="B29" s="133" t="s">
        <v>262</v>
      </c>
      <c r="E29" s="827">
        <v>140.9</v>
      </c>
      <c r="G29" s="934">
        <v>143.1</v>
      </c>
      <c r="H29" s="505">
        <v>181.5</v>
      </c>
      <c r="I29" s="505">
        <v>127.4</v>
      </c>
      <c r="J29" s="505">
        <v>115.6</v>
      </c>
      <c r="K29" s="505">
        <v>113.5</v>
      </c>
      <c r="L29" s="505">
        <v>103.1</v>
      </c>
      <c r="M29" s="780">
        <v>88.1</v>
      </c>
      <c r="N29" s="780">
        <v>102.4</v>
      </c>
      <c r="O29" s="505">
        <v>121.4</v>
      </c>
      <c r="P29" s="505">
        <v>96.3</v>
      </c>
      <c r="Q29" s="458">
        <v>132.69999999999999</v>
      </c>
      <c r="R29" s="458">
        <v>148.19999999999999</v>
      </c>
      <c r="S29" s="458">
        <v>153.6</v>
      </c>
      <c r="T29" s="458">
        <v>114.4</v>
      </c>
      <c r="U29" s="458">
        <v>124.4</v>
      </c>
      <c r="V29" s="458">
        <v>88.1</v>
      </c>
      <c r="W29" s="458">
        <v>57</v>
      </c>
      <c r="X29" s="458">
        <v>41.8</v>
      </c>
      <c r="Y29" s="458">
        <v>57.7</v>
      </c>
      <c r="AA29" s="135" t="s">
        <v>612</v>
      </c>
      <c r="AB29" s="135"/>
      <c r="AC29" s="277">
        <v>659107</v>
      </c>
      <c r="AD29" s="277">
        <v>660218.64985137002</v>
      </c>
      <c r="AE29" s="277">
        <v>558837.88475356158</v>
      </c>
      <c r="AF29" s="277">
        <v>607479.1166699999</v>
      </c>
      <c r="AG29" s="277">
        <v>691404</v>
      </c>
      <c r="AH29" s="277">
        <v>619393.43916999991</v>
      </c>
      <c r="AI29" s="277">
        <v>209877</v>
      </c>
      <c r="AJ29" s="277">
        <v>315780.97302999999</v>
      </c>
      <c r="AK29" s="277" t="s">
        <v>57</v>
      </c>
      <c r="AL29" s="277">
        <v>114485</v>
      </c>
      <c r="AM29" s="277">
        <v>7669</v>
      </c>
      <c r="AN29" s="277">
        <v>6545</v>
      </c>
      <c r="AO29" s="277">
        <v>4046</v>
      </c>
      <c r="AP29" s="277">
        <v>5254</v>
      </c>
      <c r="AQ29" s="277">
        <v>4203</v>
      </c>
      <c r="AR29" s="277">
        <v>6975</v>
      </c>
      <c r="AS29" s="277">
        <v>892</v>
      </c>
      <c r="AT29" s="277">
        <v>257635</v>
      </c>
      <c r="AU29" s="277">
        <v>316089</v>
      </c>
      <c r="AV29" s="277">
        <v>263415</v>
      </c>
      <c r="AW29" s="277">
        <v>263670</v>
      </c>
      <c r="AX29" s="277">
        <v>310998</v>
      </c>
      <c r="AY29" s="277">
        <v>405873</v>
      </c>
      <c r="AZ29" s="277">
        <v>407527</v>
      </c>
    </row>
    <row r="30" spans="2:52" s="101" customFormat="1" ht="14.25" x14ac:dyDescent="0.2">
      <c r="B30" s="133" t="s">
        <v>268</v>
      </c>
      <c r="E30" s="827">
        <v>174.60000000000002</v>
      </c>
      <c r="G30" s="934">
        <v>230.3</v>
      </c>
      <c r="H30" s="505"/>
      <c r="I30" s="505"/>
      <c r="J30" s="505">
        <v>112.9</v>
      </c>
      <c r="K30" s="505">
        <v>111.3</v>
      </c>
      <c r="L30" s="505">
        <v>254.5</v>
      </c>
      <c r="M30" s="505">
        <v>306</v>
      </c>
      <c r="N30" s="505">
        <v>378.2</v>
      </c>
      <c r="O30" s="505">
        <v>427</v>
      </c>
      <c r="P30" s="505">
        <v>313.39999999999998</v>
      </c>
      <c r="Q30" s="105">
        <v>550.4</v>
      </c>
      <c r="R30" s="458">
        <v>187.1</v>
      </c>
      <c r="S30" s="458">
        <v>327</v>
      </c>
      <c r="T30" s="458">
        <v>455.2</v>
      </c>
      <c r="U30" s="458">
        <v>447.3</v>
      </c>
      <c r="V30" s="458">
        <v>516.79999999999995</v>
      </c>
      <c r="W30" s="458">
        <v>755.9</v>
      </c>
      <c r="X30" s="458">
        <v>276.2</v>
      </c>
      <c r="Y30" s="458">
        <v>429.2</v>
      </c>
      <c r="AA30" s="135" t="s">
        <v>613</v>
      </c>
      <c r="AB30" s="135"/>
      <c r="AC30" s="277">
        <v>26411</v>
      </c>
      <c r="AD30" s="277">
        <v>69058.55535000001</v>
      </c>
      <c r="AE30" s="277">
        <v>54236.163774419329</v>
      </c>
      <c r="AF30" s="277">
        <v>34710.507920000004</v>
      </c>
      <c r="AG30" s="277">
        <v>33355</v>
      </c>
      <c r="AH30" s="277">
        <v>79737.832129999995</v>
      </c>
      <c r="AI30" s="277">
        <v>69573</v>
      </c>
      <c r="AJ30" s="277">
        <v>33985.818039999998</v>
      </c>
      <c r="AK30" s="277" t="s">
        <v>58</v>
      </c>
      <c r="AL30" s="277">
        <v>59591</v>
      </c>
      <c r="AM30" s="277">
        <v>58691</v>
      </c>
      <c r="AN30" s="277">
        <v>39973</v>
      </c>
      <c r="AO30" s="277">
        <v>13281</v>
      </c>
      <c r="AP30" s="277">
        <v>49847</v>
      </c>
      <c r="AQ30" s="277">
        <v>38093</v>
      </c>
      <c r="AR30" s="277">
        <v>23536</v>
      </c>
      <c r="AS30" s="277">
        <v>27277</v>
      </c>
      <c r="AT30" s="277">
        <v>51440</v>
      </c>
      <c r="AU30" s="277">
        <v>47755</v>
      </c>
      <c r="AV30" s="277">
        <v>27162</v>
      </c>
      <c r="AW30" s="277">
        <v>35593</v>
      </c>
      <c r="AX30" s="277">
        <v>51308</v>
      </c>
      <c r="AY30" s="277">
        <v>63991</v>
      </c>
      <c r="AZ30" s="277">
        <v>61781</v>
      </c>
    </row>
    <row r="31" spans="2:52" s="101" customFormat="1" ht="14.25" x14ac:dyDescent="0.2">
      <c r="B31" s="135"/>
      <c r="E31" s="831"/>
      <c r="G31" s="935"/>
      <c r="H31" s="780"/>
      <c r="I31" s="780"/>
      <c r="J31" s="780"/>
      <c r="K31" s="780"/>
      <c r="L31" s="780"/>
      <c r="M31" s="780"/>
      <c r="N31" s="780"/>
      <c r="O31" s="780"/>
      <c r="P31" s="771"/>
      <c r="R31" s="105"/>
      <c r="S31" s="105"/>
      <c r="T31" s="105"/>
      <c r="U31" s="105"/>
      <c r="V31" s="105"/>
      <c r="W31" s="105"/>
      <c r="X31" s="105"/>
      <c r="Y31" s="105"/>
      <c r="AA31" s="135" t="s">
        <v>268</v>
      </c>
      <c r="AB31" s="135"/>
      <c r="AC31" s="136">
        <v>188008</v>
      </c>
      <c r="AD31" s="136">
        <v>123080.27136863043</v>
      </c>
      <c r="AE31" s="136">
        <v>254770.06965643822</v>
      </c>
      <c r="AF31" s="136">
        <v>256395.1244099999</v>
      </c>
      <c r="AG31" s="136">
        <v>263700</v>
      </c>
      <c r="AH31" s="136">
        <v>184338.24789999993</v>
      </c>
      <c r="AI31" s="136">
        <v>339371</v>
      </c>
      <c r="AJ31" s="136">
        <v>349338.1507</v>
      </c>
      <c r="AK31" s="136" t="s">
        <v>59</v>
      </c>
      <c r="AL31" s="136">
        <v>306459</v>
      </c>
      <c r="AM31" s="136">
        <v>220813</v>
      </c>
      <c r="AN31" s="136">
        <v>144507</v>
      </c>
      <c r="AO31" s="136">
        <v>276191</v>
      </c>
      <c r="AP31" s="136">
        <v>137900</v>
      </c>
      <c r="AQ31" s="136">
        <v>157361</v>
      </c>
      <c r="AR31" s="136">
        <v>166922</v>
      </c>
      <c r="AS31" s="136">
        <v>755919</v>
      </c>
      <c r="AT31" s="136">
        <v>447674</v>
      </c>
      <c r="AU31" s="136">
        <v>324413</v>
      </c>
      <c r="AV31" s="136">
        <v>388726</v>
      </c>
      <c r="AW31" s="136">
        <v>516776</v>
      </c>
      <c r="AX31" s="136">
        <v>397768</v>
      </c>
      <c r="AY31" s="136">
        <v>264452</v>
      </c>
      <c r="AZ31" s="277">
        <v>262574</v>
      </c>
    </row>
    <row r="32" spans="2:52" s="101" customFormat="1" ht="14.25" x14ac:dyDescent="0.2">
      <c r="B32" s="133"/>
      <c r="E32" s="828"/>
      <c r="G32" s="931"/>
      <c r="H32" s="771"/>
      <c r="I32" s="771"/>
      <c r="J32" s="771"/>
      <c r="K32" s="771"/>
      <c r="L32" s="771"/>
      <c r="M32" s="771"/>
      <c r="N32" s="771"/>
      <c r="O32" s="771"/>
      <c r="P32" s="771"/>
      <c r="R32" s="105"/>
      <c r="S32" s="105"/>
      <c r="T32" s="105"/>
      <c r="U32" s="105"/>
      <c r="V32" s="105"/>
      <c r="W32" s="105"/>
      <c r="X32" s="105"/>
      <c r="Y32" s="105"/>
      <c r="AA32" s="133"/>
      <c r="AB32" s="133"/>
      <c r="AC32" s="281">
        <v>1569788</v>
      </c>
      <c r="AD32" s="281">
        <v>1494089.2303100007</v>
      </c>
      <c r="AE32" s="281">
        <v>1550546.6318644187</v>
      </c>
      <c r="AF32" s="281">
        <v>1614243.0280299997</v>
      </c>
      <c r="AG32" s="281">
        <v>1676161</v>
      </c>
      <c r="AH32" s="281">
        <v>1547841.73453</v>
      </c>
      <c r="AI32" s="281">
        <v>1261617</v>
      </c>
      <c r="AJ32" s="281">
        <v>1365008.3873099997</v>
      </c>
      <c r="AK32" s="281" t="s">
        <v>60</v>
      </c>
      <c r="AL32" s="281">
        <v>1136439</v>
      </c>
      <c r="AM32" s="281">
        <v>1149263</v>
      </c>
      <c r="AN32" s="281">
        <v>1075409</v>
      </c>
      <c r="AO32" s="281">
        <f>SUM(AO24:AO31)</f>
        <v>1078895</v>
      </c>
      <c r="AP32" s="281">
        <v>1029207</v>
      </c>
      <c r="AQ32" s="281">
        <v>956277</v>
      </c>
      <c r="AR32" s="281">
        <v>976231</v>
      </c>
      <c r="AS32" s="281">
        <f>SUM(AS24:AS31)</f>
        <v>1547936</v>
      </c>
      <c r="AT32" s="281">
        <v>1511211</v>
      </c>
      <c r="AU32" s="281">
        <f>SUM(AU24:AU31)</f>
        <v>1482861</v>
      </c>
      <c r="AV32" s="281">
        <f>SUM(AV24:AV31)</f>
        <v>1511976</v>
      </c>
      <c r="AW32" s="281">
        <v>1694153</v>
      </c>
      <c r="AX32" s="281">
        <f>SUM(AX24:AX31)</f>
        <v>1615716</v>
      </c>
      <c r="AY32" s="281">
        <v>1639716</v>
      </c>
      <c r="AZ32" s="281">
        <f>SUM(AZ24:AZ31)</f>
        <v>1667865</v>
      </c>
    </row>
    <row r="33" spans="2:52" s="101" customFormat="1" ht="14.25" x14ac:dyDescent="0.2">
      <c r="B33" s="100" t="s">
        <v>269</v>
      </c>
      <c r="E33" s="830">
        <v>1212.8000000000002</v>
      </c>
      <c r="G33" s="933">
        <f>SUM(G24:G32)</f>
        <v>1395.7</v>
      </c>
      <c r="H33" s="779">
        <f>SUM(H24:H32)</f>
        <v>1305.8000000000002</v>
      </c>
      <c r="I33" s="779">
        <f>SUM(I24:I32)</f>
        <v>1191.6000000000001</v>
      </c>
      <c r="J33" s="779">
        <v>1128</v>
      </c>
      <c r="K33" s="779">
        <v>1061.0999999999999</v>
      </c>
      <c r="L33" s="779" t="s">
        <v>724</v>
      </c>
      <c r="M33" s="779" t="s">
        <v>697</v>
      </c>
      <c r="N33" s="779" t="s">
        <v>676</v>
      </c>
      <c r="O33" s="779">
        <v>1260.3</v>
      </c>
      <c r="P33" s="779" t="s">
        <v>698</v>
      </c>
      <c r="Q33" s="460">
        <v>1487.5</v>
      </c>
      <c r="R33" s="460" t="s">
        <v>155</v>
      </c>
      <c r="S33" s="460">
        <v>1311.9</v>
      </c>
      <c r="T33" s="460">
        <f>SUM(T24:T32)</f>
        <v>1481.9</v>
      </c>
      <c r="U33" s="460">
        <v>1619.1</v>
      </c>
      <c r="V33" s="460">
        <v>1694.2</v>
      </c>
      <c r="W33" s="460">
        <v>1547.9</v>
      </c>
      <c r="X33" s="460">
        <v>1078.9000000000001</v>
      </c>
      <c r="Y33" s="460">
        <v>1401.2</v>
      </c>
      <c r="AA33" s="100" t="s">
        <v>614</v>
      </c>
      <c r="AB33" s="100"/>
      <c r="AC33" s="284">
        <v>1569788</v>
      </c>
      <c r="AD33" s="284">
        <v>1494089.2303100007</v>
      </c>
      <c r="AE33" s="284">
        <v>1569917.051847138</v>
      </c>
      <c r="AF33" s="284">
        <v>1646816.4371499997</v>
      </c>
      <c r="AG33" s="284">
        <v>1693721</v>
      </c>
      <c r="AH33" s="284">
        <v>1565402.1171299999</v>
      </c>
      <c r="AI33" s="284">
        <v>1279177</v>
      </c>
      <c r="AJ33" s="284">
        <v>1382568</v>
      </c>
      <c r="AK33" s="284" t="s">
        <v>62</v>
      </c>
      <c r="AL33" s="284">
        <v>1153999</v>
      </c>
      <c r="AM33" s="284">
        <v>1167746</v>
      </c>
      <c r="AN33" s="284">
        <v>1140749</v>
      </c>
      <c r="AO33" s="284">
        <f>AO34+AO32</f>
        <v>1122956</v>
      </c>
      <c r="AP33" s="284">
        <v>1072417</v>
      </c>
      <c r="AQ33" s="284">
        <v>962277</v>
      </c>
      <c r="AR33" s="284">
        <v>982231</v>
      </c>
      <c r="AS33" s="284">
        <f>AS34+AS32</f>
        <v>1547936</v>
      </c>
      <c r="AT33" s="284">
        <v>1511211</v>
      </c>
      <c r="AU33" s="284">
        <f>AU34+AU32</f>
        <v>1482861</v>
      </c>
      <c r="AV33" s="284">
        <f>AV34+AV32</f>
        <v>1511976</v>
      </c>
      <c r="AW33" s="284">
        <v>1694153</v>
      </c>
      <c r="AX33" s="284">
        <f>AX34+AX32</f>
        <v>1615716</v>
      </c>
      <c r="AY33" s="284">
        <v>1657983</v>
      </c>
      <c r="AZ33" s="284">
        <v>1657983</v>
      </c>
    </row>
    <row r="34" spans="2:52" s="101" customFormat="1" ht="14.25" x14ac:dyDescent="0.2">
      <c r="B34" s="134" t="s">
        <v>271</v>
      </c>
      <c r="E34" s="832" t="s">
        <v>1</v>
      </c>
      <c r="G34" s="936">
        <v>0.1</v>
      </c>
      <c r="H34" s="773">
        <v>0.3</v>
      </c>
      <c r="I34" s="773">
        <v>3.5</v>
      </c>
      <c r="J34" s="773">
        <v>5.0999999999999996</v>
      </c>
      <c r="K34" s="773">
        <v>5.2</v>
      </c>
      <c r="L34" s="773">
        <v>15.7</v>
      </c>
      <c r="M34" s="773">
        <v>12.7</v>
      </c>
      <c r="N34" s="773">
        <v>12.3</v>
      </c>
      <c r="O34" s="773">
        <v>4.0999999999999996</v>
      </c>
      <c r="P34" s="773">
        <v>22.2</v>
      </c>
      <c r="Q34" s="461" t="s">
        <v>1</v>
      </c>
      <c r="R34" s="461">
        <v>1.7</v>
      </c>
      <c r="S34" s="461">
        <v>5.2</v>
      </c>
      <c r="T34" s="461">
        <v>0</v>
      </c>
      <c r="U34" s="461">
        <v>0</v>
      </c>
      <c r="V34" s="461">
        <v>0</v>
      </c>
      <c r="W34" s="461">
        <v>0</v>
      </c>
      <c r="X34" s="461">
        <v>44.1</v>
      </c>
      <c r="Y34" s="461">
        <v>17.600000000000001</v>
      </c>
      <c r="AA34" s="134" t="s">
        <v>269</v>
      </c>
      <c r="AB34" s="134"/>
      <c r="AC34" s="136">
        <v>0</v>
      </c>
      <c r="AD34" s="136">
        <v>0</v>
      </c>
      <c r="AE34" s="136">
        <v>19370.419982719231</v>
      </c>
      <c r="AF34" s="136">
        <v>32573.40912</v>
      </c>
      <c r="AG34" s="136">
        <v>17560</v>
      </c>
      <c r="AH34" s="136">
        <v>17560.382600000001</v>
      </c>
      <c r="AI34" s="136">
        <v>17560</v>
      </c>
      <c r="AJ34" s="136">
        <v>17560.382600000001</v>
      </c>
      <c r="AK34" s="136" t="s">
        <v>61</v>
      </c>
      <c r="AL34" s="136">
        <v>17560</v>
      </c>
      <c r="AM34" s="136">
        <v>18483</v>
      </c>
      <c r="AN34" s="136">
        <v>65340</v>
      </c>
      <c r="AO34" s="136">
        <v>44061</v>
      </c>
      <c r="AP34" s="136">
        <v>43210</v>
      </c>
      <c r="AQ34" s="136">
        <v>6000</v>
      </c>
      <c r="AR34" s="136">
        <v>6000</v>
      </c>
      <c r="AS34" s="136">
        <v>0</v>
      </c>
      <c r="AT34" s="136">
        <v>0</v>
      </c>
      <c r="AU34" s="136">
        <v>0</v>
      </c>
      <c r="AV34" s="136">
        <v>0</v>
      </c>
      <c r="AW34" s="136">
        <v>0</v>
      </c>
      <c r="AX34" s="136">
        <v>0</v>
      </c>
      <c r="AY34" s="136">
        <v>18267</v>
      </c>
      <c r="AZ34" s="136">
        <v>1472</v>
      </c>
    </row>
    <row r="35" spans="2:52" s="101" customFormat="1" ht="14.25" x14ac:dyDescent="0.2">
      <c r="B35" s="100" t="s">
        <v>270</v>
      </c>
      <c r="E35" s="882">
        <v>8107.9000000000005</v>
      </c>
      <c r="G35" s="937">
        <f>G34+G33+G21</f>
        <v>8048</v>
      </c>
      <c r="H35" s="774">
        <f>H34+H33+H21</f>
        <v>7660.2000000000016</v>
      </c>
      <c r="I35" s="774">
        <f>I34+I33+I21</f>
        <v>7526.4000000000005</v>
      </c>
      <c r="J35" s="774">
        <v>7530.5000000000009</v>
      </c>
      <c r="K35" s="774" t="s">
        <v>749</v>
      </c>
      <c r="L35" s="774" t="s">
        <v>725</v>
      </c>
      <c r="M35" s="774" t="s">
        <v>699</v>
      </c>
      <c r="N35" s="774" t="s">
        <v>677</v>
      </c>
      <c r="O35" s="774">
        <v>7778.4</v>
      </c>
      <c r="P35" s="774" t="s">
        <v>700</v>
      </c>
      <c r="Q35" s="462">
        <v>7991.3</v>
      </c>
      <c r="R35" s="462" t="s">
        <v>156</v>
      </c>
      <c r="S35" s="462">
        <v>7493.9</v>
      </c>
      <c r="T35" s="462">
        <f>T33+T21</f>
        <v>7533</v>
      </c>
      <c r="U35" s="462">
        <v>6806.3</v>
      </c>
      <c r="V35" s="462">
        <v>6645.7</v>
      </c>
      <c r="W35" s="462">
        <v>6512.1</v>
      </c>
      <c r="X35" s="462">
        <v>6119.9</v>
      </c>
      <c r="Y35" s="462">
        <v>5673.2</v>
      </c>
      <c r="AA35" s="100" t="s">
        <v>270</v>
      </c>
      <c r="AB35" s="100"/>
      <c r="AC35" s="281">
        <v>5623769</v>
      </c>
      <c r="AD35" s="281">
        <v>5536860.9884875081</v>
      </c>
      <c r="AE35" s="281">
        <v>5552024.6384346019</v>
      </c>
      <c r="AF35" s="281">
        <v>5730533.5898472033</v>
      </c>
      <c r="AG35" s="281">
        <v>5743616</v>
      </c>
      <c r="AH35" s="281">
        <v>5625980.808530001</v>
      </c>
      <c r="AI35" s="281">
        <v>5362380</v>
      </c>
      <c r="AJ35" s="281">
        <v>5504704</v>
      </c>
      <c r="AK35" s="281">
        <v>5680332</v>
      </c>
      <c r="AL35" s="281">
        <v>5407137</v>
      </c>
      <c r="AM35" s="281">
        <v>6293633</v>
      </c>
      <c r="AN35" s="281">
        <v>6203745</v>
      </c>
      <c r="AO35" s="281">
        <f>AO21+AO33</f>
        <v>6102457</v>
      </c>
      <c r="AP35" s="281">
        <v>6092486</v>
      </c>
      <c r="AQ35" s="281">
        <v>5970668</v>
      </c>
      <c r="AR35" s="281">
        <v>5959402</v>
      </c>
      <c r="AS35" s="281">
        <f>AS21+AS33</f>
        <v>6490797</v>
      </c>
      <c r="AT35" s="281">
        <v>6362812</v>
      </c>
      <c r="AU35" s="281">
        <f>AU32+AU21</f>
        <v>6356433</v>
      </c>
      <c r="AV35" s="281">
        <f>AV32+AV21</f>
        <v>6400939</v>
      </c>
      <c r="AW35" s="281">
        <v>6641559</v>
      </c>
      <c r="AX35" s="281">
        <f>AX32+AX21</f>
        <v>6572300</v>
      </c>
      <c r="AY35" s="281">
        <v>6618596</v>
      </c>
      <c r="AZ35" s="281">
        <f>AZ21+AZ32+AZ34</f>
        <v>6646498</v>
      </c>
    </row>
    <row r="36" spans="2:52" x14ac:dyDescent="0.25">
      <c r="B36" s="14"/>
      <c r="E36" s="289"/>
      <c r="G36" s="289"/>
      <c r="H36" s="781"/>
      <c r="I36" s="781"/>
      <c r="J36" s="781"/>
      <c r="K36" s="781"/>
      <c r="L36" s="781"/>
      <c r="M36" s="781"/>
      <c r="N36" s="781"/>
      <c r="O36" s="289"/>
      <c r="P36" s="289"/>
      <c r="Q36" s="12"/>
      <c r="S36" s="289"/>
      <c r="T36" s="289"/>
      <c r="U36" s="289"/>
      <c r="V36" s="289"/>
      <c r="W36" s="289"/>
      <c r="X36" s="289"/>
      <c r="Y36" s="289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</row>
    <row r="37" spans="2:52" x14ac:dyDescent="0.25">
      <c r="B37" s="14"/>
      <c r="AB37" s="29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</row>
    <row r="38" spans="2:52" x14ac:dyDescent="0.25">
      <c r="B38" s="87" t="s">
        <v>253</v>
      </c>
      <c r="AA38" s="87" t="s">
        <v>253</v>
      </c>
      <c r="AB38" s="29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</row>
    <row r="39" spans="2:52" x14ac:dyDescent="0.25">
      <c r="B39" s="14"/>
      <c r="AB39" s="29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136"/>
      <c r="AP39" s="33"/>
      <c r="AQ39" s="136"/>
      <c r="AR39" s="136"/>
      <c r="AS39" s="136"/>
      <c r="AT39" s="33"/>
      <c r="AU39" s="33"/>
      <c r="AV39" s="33"/>
      <c r="AW39" s="136"/>
      <c r="AX39" s="136"/>
      <c r="AY39" s="136"/>
      <c r="AZ39" s="136"/>
    </row>
    <row r="40" spans="2:52" ht="22.5" x14ac:dyDescent="0.25">
      <c r="B40" s="403"/>
      <c r="E40" s="867" t="s">
        <v>765</v>
      </c>
      <c r="F40" s="885"/>
      <c r="G40" s="872" t="s">
        <v>773</v>
      </c>
      <c r="H40" s="872" t="s">
        <v>772</v>
      </c>
      <c r="I40" s="872" t="s">
        <v>771</v>
      </c>
      <c r="J40" s="869" t="s">
        <v>759</v>
      </c>
      <c r="K40" s="869" t="s">
        <v>751</v>
      </c>
      <c r="L40" s="872" t="s">
        <v>731</v>
      </c>
      <c r="M40" s="872" t="s">
        <v>690</v>
      </c>
      <c r="N40" s="872" t="s">
        <v>671</v>
      </c>
      <c r="O40" s="872" t="s">
        <v>662</v>
      </c>
      <c r="P40" s="872" t="s">
        <v>655</v>
      </c>
      <c r="Q40" s="872" t="s">
        <v>644</v>
      </c>
      <c r="R40" s="872" t="s">
        <v>202</v>
      </c>
      <c r="S40" s="872" t="s">
        <v>201</v>
      </c>
      <c r="T40" s="872" t="s">
        <v>200</v>
      </c>
      <c r="U40" s="872" t="s">
        <v>199</v>
      </c>
      <c r="V40" s="872" t="s">
        <v>195</v>
      </c>
      <c r="W40" s="872" t="s">
        <v>191</v>
      </c>
      <c r="X40" s="872" t="s">
        <v>187</v>
      </c>
      <c r="Y40" s="872" t="s">
        <v>183</v>
      </c>
      <c r="AA40" s="946"/>
      <c r="AB40" s="29"/>
      <c r="AC40" s="490" t="s">
        <v>635</v>
      </c>
      <c r="AD40" s="490" t="s">
        <v>407</v>
      </c>
      <c r="AE40" s="490" t="s">
        <v>411</v>
      </c>
      <c r="AF40" s="490" t="s">
        <v>395</v>
      </c>
      <c r="AG40" s="491" t="s">
        <v>636</v>
      </c>
      <c r="AH40" s="491" t="s">
        <v>409</v>
      </c>
      <c r="AI40" s="491" t="s">
        <v>412</v>
      </c>
      <c r="AJ40" s="491" t="s">
        <v>415</v>
      </c>
      <c r="AK40" s="491" t="s">
        <v>637</v>
      </c>
      <c r="AL40" s="491" t="s">
        <v>422</v>
      </c>
      <c r="AM40" s="491" t="s">
        <v>425</v>
      </c>
      <c r="AN40" s="491" t="s">
        <v>638</v>
      </c>
      <c r="AO40" s="491" t="s">
        <v>643</v>
      </c>
      <c r="AP40" s="491" t="s">
        <v>639</v>
      </c>
      <c r="AQ40" s="491" t="s">
        <v>640</v>
      </c>
      <c r="AR40" s="491" t="s">
        <v>641</v>
      </c>
      <c r="AS40" s="491" t="s">
        <v>642</v>
      </c>
      <c r="AT40" s="491" t="s">
        <v>192</v>
      </c>
      <c r="AU40" s="491" t="s">
        <v>193</v>
      </c>
      <c r="AV40" s="491" t="s">
        <v>194</v>
      </c>
      <c r="AW40" s="491" t="s">
        <v>195</v>
      </c>
      <c r="AX40" s="491" t="s">
        <v>196</v>
      </c>
      <c r="AY40" s="491" t="s">
        <v>197</v>
      </c>
      <c r="AZ40" s="491" t="s">
        <v>198</v>
      </c>
    </row>
    <row r="41" spans="2:52" ht="15.75" thickBot="1" x14ac:dyDescent="0.3">
      <c r="B41" s="295"/>
      <c r="E41" s="868" t="s">
        <v>217</v>
      </c>
      <c r="G41" s="873" t="s">
        <v>217</v>
      </c>
      <c r="H41" s="873" t="s">
        <v>217</v>
      </c>
      <c r="I41" s="873" t="s">
        <v>217</v>
      </c>
      <c r="J41" s="490" t="s">
        <v>217</v>
      </c>
      <c r="K41" s="490" t="s">
        <v>217</v>
      </c>
      <c r="L41" s="490" t="s">
        <v>217</v>
      </c>
      <c r="M41" s="490" t="s">
        <v>217</v>
      </c>
      <c r="N41" s="490" t="s">
        <v>217</v>
      </c>
      <c r="O41" s="490" t="s">
        <v>217</v>
      </c>
      <c r="P41" s="490" t="s">
        <v>217</v>
      </c>
      <c r="Q41" s="490" t="s">
        <v>217</v>
      </c>
      <c r="R41" s="490" t="s">
        <v>217</v>
      </c>
      <c r="S41" s="490" t="s">
        <v>217</v>
      </c>
      <c r="T41" s="490" t="s">
        <v>217</v>
      </c>
      <c r="U41" s="490" t="s">
        <v>217</v>
      </c>
      <c r="V41" s="490" t="s">
        <v>217</v>
      </c>
      <c r="W41" s="490" t="s">
        <v>217</v>
      </c>
      <c r="X41" s="490" t="s">
        <v>217</v>
      </c>
      <c r="Y41" s="490" t="s">
        <v>217</v>
      </c>
      <c r="AA41" s="947"/>
      <c r="AB41" s="29"/>
      <c r="AC41" s="492" t="s">
        <v>0</v>
      </c>
      <c r="AD41" s="492" t="s">
        <v>0</v>
      </c>
      <c r="AE41" s="492" t="s">
        <v>0</v>
      </c>
      <c r="AF41" s="492" t="s">
        <v>0</v>
      </c>
      <c r="AG41" s="492" t="s">
        <v>0</v>
      </c>
      <c r="AH41" s="492" t="s">
        <v>0</v>
      </c>
      <c r="AI41" s="492" t="s">
        <v>0</v>
      </c>
      <c r="AJ41" s="492" t="s">
        <v>0</v>
      </c>
      <c r="AK41" s="492" t="s">
        <v>0</v>
      </c>
      <c r="AL41" s="492" t="s">
        <v>0</v>
      </c>
      <c r="AM41" s="492" t="s">
        <v>0</v>
      </c>
      <c r="AN41" s="492" t="s">
        <v>0</v>
      </c>
      <c r="AO41" s="492" t="s">
        <v>0</v>
      </c>
      <c r="AP41" s="492" t="s">
        <v>0</v>
      </c>
      <c r="AQ41" s="492" t="s">
        <v>0</v>
      </c>
      <c r="AR41" s="492" t="s">
        <v>0</v>
      </c>
      <c r="AS41" s="492" t="s">
        <v>0</v>
      </c>
      <c r="AT41" s="492" t="s">
        <v>0</v>
      </c>
      <c r="AU41" s="492" t="s">
        <v>0</v>
      </c>
      <c r="AV41" s="492" t="s">
        <v>0</v>
      </c>
      <c r="AW41" s="492" t="s">
        <v>0</v>
      </c>
      <c r="AX41" s="492" t="s">
        <v>0</v>
      </c>
      <c r="AY41" s="492" t="s">
        <v>0</v>
      </c>
      <c r="AZ41" s="492" t="s">
        <v>0</v>
      </c>
    </row>
    <row r="42" spans="2:52" x14ac:dyDescent="0.25">
      <c r="B42" s="100" t="s">
        <v>272</v>
      </c>
      <c r="AA42" s="100" t="s">
        <v>272</v>
      </c>
      <c r="AB42" s="29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</row>
    <row r="43" spans="2:52" x14ac:dyDescent="0.25">
      <c r="B43" s="100" t="s">
        <v>273</v>
      </c>
      <c r="AA43" s="29"/>
      <c r="AB43" s="29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</row>
    <row r="44" spans="2:52" x14ac:dyDescent="0.25">
      <c r="B44" s="133" t="s">
        <v>274</v>
      </c>
      <c r="C44" s="101"/>
      <c r="D44" s="101"/>
      <c r="E44" s="833">
        <v>2239.3000000000002</v>
      </c>
      <c r="G44" s="934">
        <v>2239.3000000000002</v>
      </c>
      <c r="H44" s="505">
        <v>2239.3000000000002</v>
      </c>
      <c r="I44" s="505">
        <v>2239.3000000000002</v>
      </c>
      <c r="J44" s="505">
        <v>2239.3000000000002</v>
      </c>
      <c r="K44" s="505">
        <v>2239.3000000000002</v>
      </c>
      <c r="L44" s="505">
        <v>2239.3000000000002</v>
      </c>
      <c r="M44" s="505" t="s">
        <v>145</v>
      </c>
      <c r="N44" s="505" t="s">
        <v>145</v>
      </c>
      <c r="O44" s="505">
        <v>2239.3000000000002</v>
      </c>
      <c r="P44" s="505" t="s">
        <v>145</v>
      </c>
      <c r="Q44" s="458">
        <v>2239.3000000000002</v>
      </c>
      <c r="R44" s="458" t="s">
        <v>145</v>
      </c>
      <c r="S44" s="458">
        <v>2239.3000000000002</v>
      </c>
      <c r="T44" s="458">
        <v>2239.3000000000002</v>
      </c>
      <c r="U44" s="458">
        <v>2239.3000000000002</v>
      </c>
      <c r="V44" s="458">
        <v>2239.3000000000002</v>
      </c>
      <c r="W44" s="458">
        <v>2239.3000000000002</v>
      </c>
      <c r="X44" s="458">
        <v>2239.3000000000002</v>
      </c>
      <c r="Y44" s="458">
        <v>2239.3000000000002</v>
      </c>
      <c r="AA44" s="100" t="s">
        <v>273</v>
      </c>
      <c r="AB44" s="29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</row>
    <row r="45" spans="2:52" s="101" customFormat="1" ht="14.25" x14ac:dyDescent="0.2">
      <c r="B45" s="133" t="s">
        <v>275</v>
      </c>
      <c r="E45" s="833">
        <v>795.9</v>
      </c>
      <c r="G45" s="934">
        <v>678</v>
      </c>
      <c r="H45" s="505">
        <v>678</v>
      </c>
      <c r="I45" s="505">
        <v>678</v>
      </c>
      <c r="J45" s="505">
        <v>674.4</v>
      </c>
      <c r="K45" s="505">
        <v>771.7</v>
      </c>
      <c r="L45" s="505">
        <v>771.7</v>
      </c>
      <c r="M45" s="505">
        <v>782.4</v>
      </c>
      <c r="N45" s="505">
        <v>782.4</v>
      </c>
      <c r="O45" s="505">
        <v>781.4</v>
      </c>
      <c r="P45" s="505">
        <v>781.4</v>
      </c>
      <c r="Q45" s="458">
        <v>781.4</v>
      </c>
      <c r="R45" s="458">
        <v>781.4</v>
      </c>
      <c r="S45" s="458">
        <v>781.4</v>
      </c>
      <c r="T45" s="458">
        <v>628.20000000000005</v>
      </c>
      <c r="U45" s="458">
        <v>628.20000000000005</v>
      </c>
      <c r="V45" s="458">
        <v>619.29999999999995</v>
      </c>
      <c r="W45" s="458">
        <v>618.70000000000005</v>
      </c>
      <c r="X45" s="458">
        <v>619.5</v>
      </c>
      <c r="Y45" s="458">
        <v>615.4</v>
      </c>
      <c r="AA45" s="133" t="s">
        <v>274</v>
      </c>
      <c r="AB45" s="133"/>
      <c r="AC45" s="277">
        <v>2889200</v>
      </c>
      <c r="AD45" s="277">
        <v>2889200</v>
      </c>
      <c r="AE45" s="277">
        <v>2889200</v>
      </c>
      <c r="AF45" s="277">
        <v>2166900.75</v>
      </c>
      <c r="AG45" s="277">
        <v>2166901</v>
      </c>
      <c r="AH45" s="277">
        <v>2239345.85</v>
      </c>
      <c r="AI45" s="277">
        <v>2239346</v>
      </c>
      <c r="AJ45" s="277">
        <v>2239345.85</v>
      </c>
      <c r="AK45" s="277">
        <v>2239346</v>
      </c>
      <c r="AL45" s="277">
        <v>2239346</v>
      </c>
      <c r="AM45" s="277">
        <v>2239346</v>
      </c>
      <c r="AN45" s="277">
        <v>2239346</v>
      </c>
      <c r="AO45" s="277">
        <v>2239346</v>
      </c>
      <c r="AP45" s="277">
        <v>2239346</v>
      </c>
      <c r="AQ45" s="277">
        <v>2239346</v>
      </c>
      <c r="AR45" s="277">
        <v>2239346</v>
      </c>
      <c r="AS45" s="277">
        <v>2239346</v>
      </c>
      <c r="AT45" s="277">
        <v>2239346</v>
      </c>
      <c r="AU45" s="277">
        <v>2239346</v>
      </c>
      <c r="AV45" s="277">
        <v>2239346</v>
      </c>
      <c r="AW45" s="277">
        <v>2239346</v>
      </c>
      <c r="AX45" s="277">
        <v>2239346</v>
      </c>
      <c r="AY45" s="277">
        <v>2239346</v>
      </c>
      <c r="AZ45" s="277">
        <v>2239346</v>
      </c>
    </row>
    <row r="46" spans="2:52" s="101" customFormat="1" ht="14.25" x14ac:dyDescent="0.2">
      <c r="B46" s="133" t="s">
        <v>276</v>
      </c>
      <c r="E46" s="833">
        <v>-81.300000000000011</v>
      </c>
      <c r="G46" s="934">
        <v>-63</v>
      </c>
      <c r="H46" s="505">
        <v>-65.900000000000006</v>
      </c>
      <c r="I46" s="505">
        <v>-67.900000000000006</v>
      </c>
      <c r="J46" s="505">
        <v>-46.5</v>
      </c>
      <c r="K46" s="505">
        <v>-80.3</v>
      </c>
      <c r="L46" s="505">
        <v>-75.8</v>
      </c>
      <c r="M46" s="505">
        <v>-160.19999999999999</v>
      </c>
      <c r="N46" s="505">
        <v>-155.9</v>
      </c>
      <c r="O46" s="505">
        <v>-144.9</v>
      </c>
      <c r="P46" s="505">
        <v>-114.8</v>
      </c>
      <c r="Q46" s="505">
        <v>-77.7</v>
      </c>
      <c r="R46" s="505">
        <v>-64.599999999999994</v>
      </c>
      <c r="S46" s="505">
        <v>-47.4</v>
      </c>
      <c r="T46" s="505">
        <v>-43.9</v>
      </c>
      <c r="U46" s="505">
        <v>-44.2</v>
      </c>
      <c r="V46" s="458">
        <v>-1.6</v>
      </c>
      <c r="W46" s="458">
        <v>5.7</v>
      </c>
      <c r="X46" s="458">
        <v>-2.8</v>
      </c>
      <c r="Y46" s="458">
        <v>-48.6</v>
      </c>
      <c r="AA46" s="133" t="s">
        <v>275</v>
      </c>
      <c r="AB46" s="133"/>
      <c r="AC46" s="277">
        <v>122773</v>
      </c>
      <c r="AD46" s="277">
        <v>122773.37298000001</v>
      </c>
      <c r="AE46" s="277">
        <v>117921.72775200001</v>
      </c>
      <c r="AF46" s="277">
        <v>698432.41585999995</v>
      </c>
      <c r="AG46" s="277">
        <v>692761</v>
      </c>
      <c r="AH46" s="277">
        <v>618796.7691899999</v>
      </c>
      <c r="AI46" s="277">
        <v>625802</v>
      </c>
      <c r="AJ46" s="277">
        <v>615343.38583999989</v>
      </c>
      <c r="AK46" s="277" t="s">
        <v>47</v>
      </c>
      <c r="AL46" s="277">
        <v>615343</v>
      </c>
      <c r="AM46" s="277">
        <v>619407</v>
      </c>
      <c r="AN46" s="277">
        <v>619407</v>
      </c>
      <c r="AO46" s="277">
        <v>619407</v>
      </c>
      <c r="AP46" s="277">
        <v>619407</v>
      </c>
      <c r="AQ46" s="277">
        <v>618531</v>
      </c>
      <c r="AR46" s="277">
        <v>618531</v>
      </c>
      <c r="AS46" s="277">
        <v>618666</v>
      </c>
      <c r="AT46" s="277">
        <v>618666</v>
      </c>
      <c r="AU46" s="277">
        <v>618050</v>
      </c>
      <c r="AV46" s="277">
        <v>618050</v>
      </c>
      <c r="AW46" s="277">
        <v>619306</v>
      </c>
      <c r="AX46" s="277">
        <v>619306</v>
      </c>
      <c r="AY46" s="277">
        <v>627557</v>
      </c>
      <c r="AZ46" s="277">
        <v>628174</v>
      </c>
    </row>
    <row r="47" spans="2:52" s="101" customFormat="1" ht="25.5" x14ac:dyDescent="0.2">
      <c r="B47" s="714" t="s">
        <v>278</v>
      </c>
      <c r="E47" s="833">
        <v>152.9</v>
      </c>
      <c r="G47" s="934">
        <v>194.5</v>
      </c>
      <c r="H47" s="505">
        <v>176.9</v>
      </c>
      <c r="I47" s="505">
        <v>189.7</v>
      </c>
      <c r="J47" s="505">
        <v>157.80000000000001</v>
      </c>
      <c r="K47" s="505">
        <v>163.1</v>
      </c>
      <c r="L47" s="505">
        <v>142.5</v>
      </c>
      <c r="M47" s="505">
        <v>104.8</v>
      </c>
      <c r="N47" s="505">
        <v>71.099999999999994</v>
      </c>
      <c r="O47" s="505">
        <v>71.7</v>
      </c>
      <c r="P47" s="505">
        <v>70.5</v>
      </c>
      <c r="Q47" s="505">
        <v>77.5</v>
      </c>
      <c r="R47" s="505">
        <v>83.2</v>
      </c>
      <c r="S47" s="505">
        <v>76.099999999999994</v>
      </c>
      <c r="T47" s="505">
        <v>73.2</v>
      </c>
      <c r="U47" s="505">
        <v>75.8</v>
      </c>
      <c r="V47" s="458">
        <v>59.9</v>
      </c>
      <c r="W47" s="458">
        <v>60.5</v>
      </c>
      <c r="X47" s="458">
        <v>32</v>
      </c>
      <c r="Y47" s="458">
        <v>0</v>
      </c>
      <c r="AA47" s="133" t="s">
        <v>276</v>
      </c>
      <c r="AB47" s="133"/>
      <c r="AC47" s="136">
        <v>-29325</v>
      </c>
      <c r="AD47" s="136">
        <v>-29325.983122199988</v>
      </c>
      <c r="AE47" s="136">
        <v>-29979.679370130252</v>
      </c>
      <c r="AF47" s="136">
        <v>-29671.078429399993</v>
      </c>
      <c r="AG47" s="136">
        <v>-16392</v>
      </c>
      <c r="AH47" s="136">
        <v>-16314.837890000001</v>
      </c>
      <c r="AI47" s="136">
        <v>-16971</v>
      </c>
      <c r="AJ47" s="136">
        <v>-17451</v>
      </c>
      <c r="AK47" s="136">
        <v>-48617</v>
      </c>
      <c r="AL47" s="136" t="s">
        <v>78</v>
      </c>
      <c r="AM47" s="136">
        <v>1292</v>
      </c>
      <c r="AN47" s="136">
        <v>273</v>
      </c>
      <c r="AO47" s="136">
        <v>-2779</v>
      </c>
      <c r="AP47" s="136">
        <v>-2288</v>
      </c>
      <c r="AQ47" s="136">
        <v>-5708</v>
      </c>
      <c r="AR47" s="136">
        <v>897</v>
      </c>
      <c r="AS47" s="136">
        <v>11447</v>
      </c>
      <c r="AT47" s="136">
        <v>27164</v>
      </c>
      <c r="AU47" s="136">
        <v>7537</v>
      </c>
      <c r="AV47" s="364">
        <v>-210</v>
      </c>
      <c r="AW47" s="136">
        <v>4872</v>
      </c>
      <c r="AX47" s="136">
        <v>-14451</v>
      </c>
      <c r="AY47" s="136">
        <v>-39630</v>
      </c>
      <c r="AZ47" s="277">
        <v>-26315</v>
      </c>
    </row>
    <row r="48" spans="2:52" s="101" customFormat="1" ht="14.25" x14ac:dyDescent="0.2">
      <c r="B48" s="133" t="s">
        <v>277</v>
      </c>
      <c r="E48" s="833">
        <v>196.40000000000026</v>
      </c>
      <c r="G48" s="934">
        <v>308.8</v>
      </c>
      <c r="H48" s="505">
        <v>204.6</v>
      </c>
      <c r="I48" s="505">
        <v>51.9</v>
      </c>
      <c r="J48" s="505">
        <v>17.8</v>
      </c>
      <c r="K48" s="505">
        <v>-84.7</v>
      </c>
      <c r="L48" s="505">
        <v>-37.1</v>
      </c>
      <c r="M48" s="505">
        <v>177.5</v>
      </c>
      <c r="N48" s="505">
        <v>225.5</v>
      </c>
      <c r="O48" s="505">
        <v>210.9</v>
      </c>
      <c r="P48" s="505">
        <v>288.39999999999998</v>
      </c>
      <c r="Q48" s="505">
        <v>402.8</v>
      </c>
      <c r="R48" s="505">
        <v>465.5</v>
      </c>
      <c r="S48" s="505">
        <v>414.7</v>
      </c>
      <c r="T48" s="505">
        <v>640.29999999999995</v>
      </c>
      <c r="U48" s="505">
        <v>584.4</v>
      </c>
      <c r="V48" s="458">
        <v>400.3</v>
      </c>
      <c r="W48" s="458">
        <v>319.2</v>
      </c>
      <c r="X48" s="458">
        <v>463.4</v>
      </c>
      <c r="Y48" s="458">
        <v>515.4</v>
      </c>
      <c r="AA48" s="133" t="s">
        <v>277</v>
      </c>
      <c r="AB48" s="133"/>
      <c r="AC48" s="136">
        <v>159946</v>
      </c>
      <c r="AD48" s="136">
        <v>163680.33339247841</v>
      </c>
      <c r="AE48" s="136">
        <v>241206.78806826309</v>
      </c>
      <c r="AF48" s="136">
        <v>527189.91306702502</v>
      </c>
      <c r="AG48" s="136">
        <v>603247</v>
      </c>
      <c r="AH48" s="136">
        <v>660113.75609000004</v>
      </c>
      <c r="AI48" s="136">
        <v>584961</v>
      </c>
      <c r="AJ48" s="136">
        <v>694471.88071806077</v>
      </c>
      <c r="AK48" s="136">
        <v>525721</v>
      </c>
      <c r="AL48" s="136">
        <v>571281</v>
      </c>
      <c r="AM48" s="136">
        <v>593015</v>
      </c>
      <c r="AN48" s="136">
        <v>657430</v>
      </c>
      <c r="AO48" s="136">
        <v>446471</v>
      </c>
      <c r="AP48" s="136">
        <v>380093</v>
      </c>
      <c r="AQ48" s="136">
        <v>272679</v>
      </c>
      <c r="AR48" s="136">
        <v>267019</v>
      </c>
      <c r="AS48" s="136">
        <v>330325</v>
      </c>
      <c r="AT48" s="136">
        <v>27213</v>
      </c>
      <c r="AU48" s="136">
        <v>50039</v>
      </c>
      <c r="AV48" s="136">
        <v>68784</v>
      </c>
      <c r="AW48" s="136">
        <v>411358</v>
      </c>
      <c r="AX48" s="136">
        <v>71463</v>
      </c>
      <c r="AY48" s="136">
        <v>79966</v>
      </c>
      <c r="AZ48" s="277">
        <v>72776</v>
      </c>
    </row>
    <row r="49" spans="2:52" s="101" customFormat="1" ht="25.5" x14ac:dyDescent="0.2">
      <c r="B49" s="133" t="s">
        <v>279</v>
      </c>
      <c r="E49" s="833"/>
      <c r="G49" s="934"/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505"/>
      <c r="T49" s="458"/>
      <c r="U49" s="458">
        <v>0</v>
      </c>
      <c r="V49" s="458">
        <v>0</v>
      </c>
      <c r="W49" s="458">
        <v>0</v>
      </c>
      <c r="X49" s="458">
        <v>0</v>
      </c>
      <c r="Y49" s="458">
        <v>55.2</v>
      </c>
      <c r="AA49" s="226" t="s">
        <v>278</v>
      </c>
      <c r="AB49" s="137"/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0</v>
      </c>
      <c r="AI49" s="136">
        <v>0</v>
      </c>
      <c r="AJ49" s="136">
        <v>0</v>
      </c>
      <c r="AK49" s="136">
        <v>0</v>
      </c>
      <c r="AL49" s="136">
        <v>0</v>
      </c>
      <c r="AM49" s="136">
        <v>13504</v>
      </c>
      <c r="AN49" s="136">
        <v>23689</v>
      </c>
      <c r="AO49" s="136">
        <v>31500</v>
      </c>
      <c r="AP49" s="136">
        <v>32081</v>
      </c>
      <c r="AQ49" s="136">
        <v>59151</v>
      </c>
      <c r="AR49" s="136">
        <v>41645</v>
      </c>
      <c r="AS49" s="136">
        <v>60494</v>
      </c>
      <c r="AT49" s="136">
        <v>312006</v>
      </c>
      <c r="AU49" s="136">
        <v>350303</v>
      </c>
      <c r="AV49" s="136">
        <v>382682</v>
      </c>
      <c r="AW49" s="136">
        <v>59896</v>
      </c>
      <c r="AX49" s="136">
        <v>456106</v>
      </c>
      <c r="AY49" s="136">
        <v>501800</v>
      </c>
      <c r="AZ49" s="277">
        <v>605875</v>
      </c>
    </row>
    <row r="50" spans="2:52" s="101" customFormat="1" ht="14.25" x14ac:dyDescent="0.2">
      <c r="E50" s="834"/>
      <c r="G50" s="938"/>
      <c r="H50" s="771"/>
      <c r="I50" s="771"/>
      <c r="J50" s="771"/>
      <c r="K50" s="771"/>
      <c r="L50" s="771"/>
      <c r="M50" s="771"/>
      <c r="N50" s="771"/>
      <c r="O50" s="771"/>
      <c r="P50" s="771"/>
      <c r="Q50" s="105"/>
      <c r="R50" s="105"/>
      <c r="S50" s="105"/>
      <c r="T50" s="105"/>
      <c r="U50" s="105"/>
      <c r="V50" s="105"/>
      <c r="W50" s="105"/>
      <c r="X50" s="105"/>
      <c r="Y50" s="105"/>
      <c r="AA50" s="134" t="s">
        <v>615</v>
      </c>
      <c r="AB50" s="134"/>
      <c r="AC50" s="136">
        <v>3142594</v>
      </c>
      <c r="AD50" s="136">
        <v>3146327.7232502787</v>
      </c>
      <c r="AE50" s="136">
        <v>3218348.8364501325</v>
      </c>
      <c r="AF50" s="136">
        <v>3362852.0004976252</v>
      </c>
      <c r="AG50" s="136">
        <v>3446517</v>
      </c>
      <c r="AH50" s="136">
        <v>3501941.5373900002</v>
      </c>
      <c r="AI50" s="136">
        <v>3433138</v>
      </c>
      <c r="AJ50" s="136">
        <v>3531710</v>
      </c>
      <c r="AK50" s="136">
        <v>3331793</v>
      </c>
      <c r="AL50" s="136">
        <v>3379418</v>
      </c>
      <c r="AM50" s="136">
        <f t="shared" ref="AM50:AS50" si="0">SUM(AM45:AM49)</f>
        <v>3466564</v>
      </c>
      <c r="AN50" s="136">
        <f t="shared" si="0"/>
        <v>3540145</v>
      </c>
      <c r="AO50" s="136">
        <f t="shared" si="0"/>
        <v>3333945</v>
      </c>
      <c r="AP50" s="136">
        <f t="shared" si="0"/>
        <v>3268639</v>
      </c>
      <c r="AQ50" s="136">
        <f t="shared" si="0"/>
        <v>3183999</v>
      </c>
      <c r="AR50" s="136">
        <f t="shared" si="0"/>
        <v>3167438</v>
      </c>
      <c r="AS50" s="136">
        <f t="shared" si="0"/>
        <v>3260278</v>
      </c>
      <c r="AT50" s="136">
        <v>3224395</v>
      </c>
      <c r="AU50" s="136">
        <v>3265275</v>
      </c>
      <c r="AV50" s="136">
        <v>3308652</v>
      </c>
      <c r="AW50" s="136">
        <v>3334778</v>
      </c>
      <c r="AX50" s="136">
        <v>3371770</v>
      </c>
      <c r="AY50" s="136">
        <v>3409039</v>
      </c>
      <c r="AZ50" s="277">
        <v>3519856</v>
      </c>
    </row>
    <row r="51" spans="2:52" s="101" customFormat="1" ht="14.25" x14ac:dyDescent="0.2">
      <c r="E51" s="834"/>
      <c r="G51" s="938"/>
      <c r="H51" s="771"/>
      <c r="I51" s="771"/>
      <c r="J51" s="771"/>
      <c r="K51" s="771"/>
      <c r="L51" s="771"/>
      <c r="M51" s="771"/>
      <c r="N51" s="771"/>
      <c r="O51" s="771"/>
      <c r="P51" s="771"/>
      <c r="Q51" s="105"/>
      <c r="R51" s="105"/>
      <c r="S51" s="105"/>
      <c r="T51" s="105"/>
      <c r="U51" s="105"/>
      <c r="V51" s="105"/>
      <c r="W51" s="105"/>
      <c r="X51" s="105"/>
      <c r="Y51" s="105"/>
      <c r="AA51" s="134" t="s">
        <v>616</v>
      </c>
      <c r="AB51" s="134"/>
      <c r="AC51" s="225">
        <v>72078</v>
      </c>
      <c r="AD51" s="225">
        <v>69787.446868348008</v>
      </c>
      <c r="AE51" s="225">
        <v>71912.37344600496</v>
      </c>
      <c r="AF51" s="225">
        <v>70508.562636500705</v>
      </c>
      <c r="AG51" s="225">
        <v>62377</v>
      </c>
      <c r="AH51" s="225">
        <v>63105.163140000004</v>
      </c>
      <c r="AI51" s="225">
        <v>63326</v>
      </c>
      <c r="AJ51" s="225">
        <v>63129.638469999998</v>
      </c>
      <c r="AK51" s="225">
        <v>63500</v>
      </c>
      <c r="AL51" s="225"/>
      <c r="AM51" s="225">
        <v>0</v>
      </c>
      <c r="AN51" s="225">
        <v>0</v>
      </c>
      <c r="AO51" s="225">
        <v>0</v>
      </c>
      <c r="AP51" s="225" t="s">
        <v>1</v>
      </c>
      <c r="AQ51" s="225" t="s">
        <v>1</v>
      </c>
      <c r="AR51" s="225" t="s">
        <v>1</v>
      </c>
      <c r="AS51" s="225">
        <v>0</v>
      </c>
      <c r="AT51" s="225">
        <v>0</v>
      </c>
      <c r="AU51" s="225">
        <v>0</v>
      </c>
      <c r="AV51" s="225">
        <v>0</v>
      </c>
      <c r="AW51" s="225"/>
      <c r="AX51" s="225"/>
      <c r="AY51" s="225"/>
      <c r="AZ51" s="225"/>
    </row>
    <row r="52" spans="2:52" s="101" customFormat="1" ht="15.75" thickBot="1" x14ac:dyDescent="0.3">
      <c r="B52" s="100" t="s">
        <v>280</v>
      </c>
      <c r="C52"/>
      <c r="D52"/>
      <c r="E52" s="835">
        <v>3303.2000000000003</v>
      </c>
      <c r="G52" s="939">
        <f>SUM(G44:G51)</f>
        <v>3357.6000000000004</v>
      </c>
      <c r="H52" s="772">
        <f>SUM(H44:H51)</f>
        <v>3232.9</v>
      </c>
      <c r="I52" s="772">
        <f>SUM(I44:I51)</f>
        <v>3091</v>
      </c>
      <c r="J52" s="772">
        <v>3042.8000000000006</v>
      </c>
      <c r="K52" s="772">
        <v>3009.1</v>
      </c>
      <c r="L52" s="772" t="s">
        <v>726</v>
      </c>
      <c r="M52" s="772" t="s">
        <v>701</v>
      </c>
      <c r="N52" s="772" t="s">
        <v>678</v>
      </c>
      <c r="O52" s="772">
        <v>3158.4</v>
      </c>
      <c r="P52" s="772" t="s">
        <v>702</v>
      </c>
      <c r="Q52" s="463">
        <v>3423.3</v>
      </c>
      <c r="R52" s="463" t="s">
        <v>157</v>
      </c>
      <c r="S52" s="463">
        <v>3464.1</v>
      </c>
      <c r="T52" s="463">
        <f>SUM(T44:T51)</f>
        <v>3537.0999999999995</v>
      </c>
      <c r="U52" s="463">
        <v>3483.5</v>
      </c>
      <c r="V52" s="463">
        <v>3317.2</v>
      </c>
      <c r="W52" s="463">
        <v>3243.4</v>
      </c>
      <c r="X52" s="463">
        <v>3351.4</v>
      </c>
      <c r="Y52" s="463">
        <v>3376.7</v>
      </c>
      <c r="AA52" s="100" t="s">
        <v>280</v>
      </c>
      <c r="AB52" s="100"/>
      <c r="AC52" s="285">
        <v>3214672</v>
      </c>
      <c r="AD52" s="285">
        <v>3216115.1701186267</v>
      </c>
      <c r="AE52" s="285">
        <v>3290261.2098961375</v>
      </c>
      <c r="AF52" s="285">
        <v>3433360.5631341259</v>
      </c>
      <c r="AG52" s="285">
        <v>3508894</v>
      </c>
      <c r="AH52" s="285">
        <v>3565046.70053</v>
      </c>
      <c r="AI52" s="285">
        <v>3496464</v>
      </c>
      <c r="AJ52" s="285">
        <v>3594840.3919998049</v>
      </c>
      <c r="AK52" s="285">
        <v>3395293</v>
      </c>
      <c r="AL52" s="285">
        <v>3379418</v>
      </c>
      <c r="AM52" s="285">
        <v>3466564</v>
      </c>
      <c r="AN52" s="285">
        <v>3540145</v>
      </c>
      <c r="AO52" s="285">
        <f>AO51+AO50</f>
        <v>3333945</v>
      </c>
      <c r="AP52" s="285">
        <v>3268639</v>
      </c>
      <c r="AQ52" s="285">
        <v>3183999</v>
      </c>
      <c r="AR52" s="285">
        <v>3167438</v>
      </c>
      <c r="AS52" s="285">
        <f>AS51+AS50</f>
        <v>3260278</v>
      </c>
      <c r="AT52" s="285">
        <v>3224395</v>
      </c>
      <c r="AU52" s="285">
        <f>AU50+AU51</f>
        <v>3265275</v>
      </c>
      <c r="AV52" s="285">
        <f>AV50+AV51</f>
        <v>3308652</v>
      </c>
      <c r="AW52" s="285">
        <v>3334778</v>
      </c>
      <c r="AX52" s="285">
        <f>AX51+AX50</f>
        <v>3371770</v>
      </c>
      <c r="AY52" s="285">
        <f>AY51+AY50</f>
        <v>3409039</v>
      </c>
      <c r="AZ52" s="285">
        <f>AZ51+AZ50</f>
        <v>3519856</v>
      </c>
    </row>
    <row r="53" spans="2:52" x14ac:dyDescent="0.25">
      <c r="B53" s="12"/>
      <c r="C53" s="101"/>
      <c r="D53" s="101"/>
      <c r="E53" s="834"/>
      <c r="G53" s="938"/>
      <c r="H53" s="771"/>
      <c r="I53" s="771"/>
      <c r="J53" s="771"/>
      <c r="K53" s="771"/>
      <c r="L53" s="771"/>
      <c r="M53" s="771"/>
      <c r="N53" s="771"/>
      <c r="O53" s="771"/>
      <c r="P53" s="771"/>
      <c r="Q53" s="105"/>
      <c r="R53" s="105"/>
      <c r="S53" s="105"/>
      <c r="T53" s="105"/>
      <c r="U53" s="105"/>
      <c r="V53" s="105"/>
      <c r="W53" s="105"/>
      <c r="X53" s="105"/>
      <c r="Y53" s="105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</row>
    <row r="54" spans="2:52" s="101" customFormat="1" ht="14.25" x14ac:dyDescent="0.2">
      <c r="B54" s="100" t="s">
        <v>284</v>
      </c>
      <c r="E54" s="834"/>
      <c r="G54" s="938"/>
      <c r="H54" s="771"/>
      <c r="I54" s="771"/>
      <c r="J54" s="771"/>
      <c r="K54" s="771"/>
      <c r="L54" s="771"/>
      <c r="M54" s="771"/>
      <c r="N54" s="771"/>
      <c r="O54" s="771"/>
      <c r="P54" s="771"/>
      <c r="Q54" s="105"/>
      <c r="R54" s="105"/>
      <c r="S54" s="105"/>
      <c r="T54" s="105"/>
      <c r="U54" s="105"/>
      <c r="V54" s="105"/>
      <c r="W54" s="105"/>
      <c r="X54" s="105"/>
      <c r="Y54" s="105"/>
      <c r="AA54" s="100" t="s">
        <v>284</v>
      </c>
      <c r="AB54" s="100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</row>
    <row r="55" spans="2:52" s="101" customFormat="1" ht="14.25" x14ac:dyDescent="0.2">
      <c r="B55" s="133" t="s">
        <v>285</v>
      </c>
      <c r="E55" s="833">
        <v>1867.6999999999998</v>
      </c>
      <c r="G55" s="934">
        <v>1934.6</v>
      </c>
      <c r="H55" s="505">
        <v>1711.5</v>
      </c>
      <c r="I55" s="505">
        <v>1847.4</v>
      </c>
      <c r="J55" s="505">
        <v>1901.3</v>
      </c>
      <c r="K55" s="505">
        <v>1997.6</v>
      </c>
      <c r="L55" s="505" t="s">
        <v>727</v>
      </c>
      <c r="M55" s="505" t="s">
        <v>703</v>
      </c>
      <c r="N55" s="505" t="s">
        <v>679</v>
      </c>
      <c r="O55" s="505">
        <v>2306.6999999999998</v>
      </c>
      <c r="P55" s="505" t="s">
        <v>704</v>
      </c>
      <c r="Q55" s="458">
        <v>2201.4</v>
      </c>
      <c r="R55" s="458" t="s">
        <v>158</v>
      </c>
      <c r="S55" s="458">
        <v>1709.4</v>
      </c>
      <c r="T55" s="458">
        <v>1791.5</v>
      </c>
      <c r="U55" s="458">
        <v>1156.5</v>
      </c>
      <c r="V55" s="458">
        <v>1403.7</v>
      </c>
      <c r="W55" s="458">
        <v>1414.5</v>
      </c>
      <c r="X55" s="458">
        <v>809.3</v>
      </c>
      <c r="Y55" s="458">
        <v>398.9</v>
      </c>
      <c r="AA55" s="133" t="s">
        <v>617</v>
      </c>
      <c r="AB55" s="133"/>
      <c r="AC55" s="277">
        <v>193110</v>
      </c>
      <c r="AD55" s="277">
        <v>177950.47534999999</v>
      </c>
      <c r="AE55" s="277">
        <v>162321.37731000004</v>
      </c>
      <c r="AF55" s="277">
        <v>138409.99911999999</v>
      </c>
      <c r="AG55" s="277">
        <v>121558</v>
      </c>
      <c r="AH55" s="277">
        <v>105501.90648999999</v>
      </c>
      <c r="AI55" s="277">
        <v>89512</v>
      </c>
      <c r="AJ55" s="277">
        <v>176648.90106</v>
      </c>
      <c r="AK55" s="277" t="s">
        <v>63</v>
      </c>
      <c r="AL55" s="277">
        <v>270203</v>
      </c>
      <c r="AM55" s="277">
        <v>581960</v>
      </c>
      <c r="AN55" s="277">
        <v>463166</v>
      </c>
      <c r="AO55" s="277">
        <v>460577</v>
      </c>
      <c r="AP55" s="277">
        <v>585632</v>
      </c>
      <c r="AQ55" s="277">
        <v>663096</v>
      </c>
      <c r="AR55" s="277">
        <v>769780</v>
      </c>
      <c r="AS55" s="277">
        <v>1273605</v>
      </c>
      <c r="AT55" s="277">
        <v>1206019</v>
      </c>
      <c r="AU55" s="277">
        <v>1154754</v>
      </c>
      <c r="AV55" s="277">
        <v>1105075</v>
      </c>
      <c r="AW55" s="277">
        <v>1312629</v>
      </c>
      <c r="AX55" s="277">
        <v>1262869</v>
      </c>
      <c r="AY55" s="277">
        <v>1218898</v>
      </c>
      <c r="AZ55" s="277">
        <v>1146327</v>
      </c>
    </row>
    <row r="56" spans="2:52" s="101" customFormat="1" ht="14.25" x14ac:dyDescent="0.2">
      <c r="B56" s="133" t="s">
        <v>286</v>
      </c>
      <c r="E56" s="833">
        <v>8.1999999999999993</v>
      </c>
      <c r="G56" s="934">
        <v>9.6</v>
      </c>
      <c r="H56" s="505">
        <v>7.9</v>
      </c>
      <c r="I56" s="505">
        <v>6.7</v>
      </c>
      <c r="J56" s="505">
        <v>5.9</v>
      </c>
      <c r="K56" s="505">
        <v>4.2</v>
      </c>
      <c r="L56" s="505">
        <v>2.2999999999999998</v>
      </c>
      <c r="M56" s="505">
        <v>1.5</v>
      </c>
      <c r="N56" s="505">
        <v>3.5</v>
      </c>
      <c r="O56" s="505">
        <v>3.1</v>
      </c>
      <c r="P56" s="505">
        <v>3</v>
      </c>
      <c r="Q56" s="458">
        <v>2.7</v>
      </c>
      <c r="R56" s="458">
        <v>1.1000000000000001</v>
      </c>
      <c r="S56" s="458">
        <v>1.7</v>
      </c>
      <c r="T56" s="458">
        <v>0.5</v>
      </c>
      <c r="U56" s="458">
        <v>0.5</v>
      </c>
      <c r="V56" s="458">
        <v>1.3</v>
      </c>
      <c r="W56" s="458">
        <v>1.3</v>
      </c>
      <c r="X56" s="458">
        <v>3.1</v>
      </c>
      <c r="Y56" s="458" t="s">
        <v>1</v>
      </c>
      <c r="AA56" s="133" t="s">
        <v>618</v>
      </c>
      <c r="AB56" s="133"/>
      <c r="AC56" s="277">
        <v>418883</v>
      </c>
      <c r="AD56" s="277">
        <v>392809.27960000001</v>
      </c>
      <c r="AE56" s="277">
        <v>376162.78023656498</v>
      </c>
      <c r="AF56" s="277">
        <v>343890.33534000005</v>
      </c>
      <c r="AG56" s="277">
        <v>313136</v>
      </c>
      <c r="AH56" s="277">
        <v>273945.96850000002</v>
      </c>
      <c r="AI56" s="277">
        <v>236827</v>
      </c>
      <c r="AJ56" s="277">
        <v>215147.20472000004</v>
      </c>
      <c r="AK56" s="277" t="s">
        <v>64</v>
      </c>
      <c r="AL56" s="277">
        <v>174613</v>
      </c>
      <c r="AM56" s="277">
        <v>222726</v>
      </c>
      <c r="AN56" s="277">
        <v>212530</v>
      </c>
      <c r="AO56" s="277">
        <v>193500</v>
      </c>
      <c r="AP56" s="277">
        <v>182761</v>
      </c>
      <c r="AQ56" s="277">
        <v>163380</v>
      </c>
      <c r="AR56" s="277">
        <v>149277</v>
      </c>
      <c r="AS56" s="277">
        <v>140923</v>
      </c>
      <c r="AT56" s="277">
        <v>123518</v>
      </c>
      <c r="AU56" s="277">
        <v>110104</v>
      </c>
      <c r="AV56" s="277">
        <v>101023</v>
      </c>
      <c r="AW56" s="277">
        <v>91055</v>
      </c>
      <c r="AX56" s="277">
        <v>84913</v>
      </c>
      <c r="AY56" s="277">
        <v>81727</v>
      </c>
      <c r="AZ56" s="277">
        <v>76831</v>
      </c>
    </row>
    <row r="57" spans="2:52" s="101" customFormat="1" ht="14.25" x14ac:dyDescent="0.2">
      <c r="B57" s="133" t="s">
        <v>287</v>
      </c>
      <c r="E57" s="833">
        <v>25.3</v>
      </c>
      <c r="G57" s="934">
        <v>34.200000000000003</v>
      </c>
      <c r="H57" s="505">
        <v>46.7</v>
      </c>
      <c r="I57" s="505">
        <v>63</v>
      </c>
      <c r="J57" s="505">
        <v>79.3</v>
      </c>
      <c r="K57" s="505">
        <v>95.5</v>
      </c>
      <c r="L57" s="505">
        <v>111.8</v>
      </c>
      <c r="M57" s="505">
        <v>145.5</v>
      </c>
      <c r="N57" s="505">
        <v>159.69999999999999</v>
      </c>
      <c r="O57" s="505">
        <v>169.6</v>
      </c>
      <c r="P57" s="505">
        <v>153.4</v>
      </c>
      <c r="Q57" s="458">
        <v>157</v>
      </c>
      <c r="R57" s="458">
        <v>168.7</v>
      </c>
      <c r="S57" s="458">
        <v>180.3</v>
      </c>
      <c r="T57" s="458">
        <v>127.9</v>
      </c>
      <c r="U57" s="458">
        <v>109.8</v>
      </c>
      <c r="V57" s="458" t="s">
        <v>1</v>
      </c>
      <c r="W57" s="458">
        <v>0.6</v>
      </c>
      <c r="X57" s="458">
        <v>22.4</v>
      </c>
      <c r="Y57" s="458">
        <v>68</v>
      </c>
      <c r="AA57" s="138" t="s">
        <v>619</v>
      </c>
      <c r="AB57" s="138"/>
      <c r="AC57" s="277">
        <v>151779</v>
      </c>
      <c r="AD57" s="277">
        <v>146837.62937000001</v>
      </c>
      <c r="AE57" s="277">
        <v>135521.98691999997</v>
      </c>
      <c r="AF57" s="277">
        <v>124718.37662000002</v>
      </c>
      <c r="AG57" s="277">
        <v>113688</v>
      </c>
      <c r="AH57" s="277">
        <v>102585.84970000001</v>
      </c>
      <c r="AI57" s="277">
        <v>91252</v>
      </c>
      <c r="AJ57" s="277">
        <v>79872.933540000013</v>
      </c>
      <c r="AK57" s="277" t="s">
        <v>65</v>
      </c>
      <c r="AL57" s="277">
        <v>56306</v>
      </c>
      <c r="AM57" s="277">
        <v>48071</v>
      </c>
      <c r="AN57" s="277">
        <v>36367</v>
      </c>
      <c r="AO57" s="277">
        <v>25953</v>
      </c>
      <c r="AP57" s="277">
        <v>17018</v>
      </c>
      <c r="AQ57" s="277">
        <v>8209</v>
      </c>
      <c r="AR57" s="277">
        <v>4039</v>
      </c>
      <c r="AS57" s="277">
        <v>1845</v>
      </c>
      <c r="AT57" s="277">
        <v>1160</v>
      </c>
      <c r="AU57" s="277">
        <v>1152</v>
      </c>
      <c r="AV57" s="277">
        <v>1199</v>
      </c>
      <c r="AW57" s="277">
        <v>1578</v>
      </c>
      <c r="AX57" s="277">
        <v>1645</v>
      </c>
      <c r="AY57" s="277">
        <v>2170</v>
      </c>
      <c r="AZ57" s="277">
        <v>5783</v>
      </c>
    </row>
    <row r="58" spans="2:52" s="101" customFormat="1" ht="14.25" x14ac:dyDescent="0.2">
      <c r="B58" s="133" t="s">
        <v>288</v>
      </c>
      <c r="E58" s="833">
        <v>537.4</v>
      </c>
      <c r="G58" s="934">
        <v>476.6</v>
      </c>
      <c r="H58" s="505">
        <v>483.5</v>
      </c>
      <c r="I58" s="505">
        <v>448.4</v>
      </c>
      <c r="J58" s="505">
        <v>456.3</v>
      </c>
      <c r="K58" s="505">
        <v>527.29999999999995</v>
      </c>
      <c r="L58" s="505">
        <v>529.1</v>
      </c>
      <c r="M58" s="505">
        <v>684.3</v>
      </c>
      <c r="N58" s="505">
        <v>693.6</v>
      </c>
      <c r="O58" s="505">
        <v>712.1</v>
      </c>
      <c r="P58" s="505">
        <v>657.4</v>
      </c>
      <c r="Q58" s="458">
        <v>657.1</v>
      </c>
      <c r="R58" s="458">
        <v>608.1</v>
      </c>
      <c r="S58" s="458">
        <v>623.70000000000005</v>
      </c>
      <c r="T58" s="458">
        <v>587.20000000000005</v>
      </c>
      <c r="U58" s="458">
        <v>591.5</v>
      </c>
      <c r="V58" s="458">
        <v>575.70000000000005</v>
      </c>
      <c r="W58" s="458">
        <v>542.1</v>
      </c>
      <c r="X58" s="458">
        <v>603.6</v>
      </c>
      <c r="Y58" s="458">
        <v>687.8</v>
      </c>
      <c r="AA58" s="133" t="s">
        <v>620</v>
      </c>
      <c r="AB58" s="133"/>
      <c r="AC58" s="277">
        <v>616274</v>
      </c>
      <c r="AD58" s="277">
        <v>616214.65526000015</v>
      </c>
      <c r="AE58" s="277">
        <v>616274.09307000006</v>
      </c>
      <c r="AF58" s="277">
        <v>616274.09323000011</v>
      </c>
      <c r="AG58" s="277">
        <v>592923</v>
      </c>
      <c r="AH58" s="277">
        <v>592923.49248000002</v>
      </c>
      <c r="AI58" s="277">
        <v>592923</v>
      </c>
      <c r="AJ58" s="277">
        <v>566885.69657000003</v>
      </c>
      <c r="AK58" s="277">
        <v>687775</v>
      </c>
      <c r="AL58" s="277">
        <v>649647</v>
      </c>
      <c r="AM58" s="277">
        <v>543641</v>
      </c>
      <c r="AN58" s="277">
        <v>529084</v>
      </c>
      <c r="AO58" s="277">
        <v>603621</v>
      </c>
      <c r="AP58" s="277">
        <v>607156</v>
      </c>
      <c r="AQ58" s="277">
        <v>602623</v>
      </c>
      <c r="AR58" s="277">
        <v>593495</v>
      </c>
      <c r="AS58" s="277">
        <v>525571</v>
      </c>
      <c r="AT58" s="277">
        <v>524447</v>
      </c>
      <c r="AU58" s="277">
        <v>562863</v>
      </c>
      <c r="AV58" s="277">
        <v>548698</v>
      </c>
      <c r="AW58" s="277">
        <v>558547</v>
      </c>
      <c r="AX58" s="277">
        <v>560788</v>
      </c>
      <c r="AY58" s="277">
        <v>572574</v>
      </c>
      <c r="AZ58" s="277">
        <v>557361</v>
      </c>
    </row>
    <row r="59" spans="2:52" s="101" customFormat="1" ht="14.25" x14ac:dyDescent="0.2">
      <c r="B59" s="133" t="s">
        <v>289</v>
      </c>
      <c r="E59" s="833">
        <v>0.5</v>
      </c>
      <c r="G59" s="934">
        <v>0.5</v>
      </c>
      <c r="H59" s="505">
        <v>0.5</v>
      </c>
      <c r="I59" s="505">
        <v>0.6</v>
      </c>
      <c r="J59" s="505">
        <v>1</v>
      </c>
      <c r="K59" s="505">
        <v>7.4</v>
      </c>
      <c r="L59" s="505">
        <v>7</v>
      </c>
      <c r="M59" s="505">
        <v>5.7</v>
      </c>
      <c r="N59" s="505">
        <v>5.4</v>
      </c>
      <c r="O59" s="505">
        <v>5.4</v>
      </c>
      <c r="P59" s="505">
        <v>4.2</v>
      </c>
      <c r="Q59" s="458">
        <v>5.4</v>
      </c>
      <c r="R59" s="458">
        <v>4.5</v>
      </c>
      <c r="S59" s="458">
        <v>19.2</v>
      </c>
      <c r="T59" s="458">
        <v>19.2</v>
      </c>
      <c r="U59" s="458">
        <v>20.5</v>
      </c>
      <c r="V59" s="458">
        <v>22.5</v>
      </c>
      <c r="W59" s="458">
        <v>26.4</v>
      </c>
      <c r="X59" s="458">
        <v>29.4</v>
      </c>
      <c r="Y59" s="458">
        <v>8.4</v>
      </c>
      <c r="AA59" s="133" t="s">
        <v>621</v>
      </c>
      <c r="AB59" s="133"/>
      <c r="AC59" s="277">
        <v>85</v>
      </c>
      <c r="AD59" s="277">
        <v>85</v>
      </c>
      <c r="AE59" s="277">
        <v>85</v>
      </c>
      <c r="AF59" s="277">
        <v>85</v>
      </c>
      <c r="AG59" s="277">
        <v>22854</v>
      </c>
      <c r="AH59" s="277">
        <v>8491.8284299999996</v>
      </c>
      <c r="AI59" s="277">
        <v>9307</v>
      </c>
      <c r="AJ59" s="277">
        <v>8415.8284299999996</v>
      </c>
      <c r="AK59" s="277" t="s">
        <v>66</v>
      </c>
      <c r="AL59" s="277">
        <v>8416</v>
      </c>
      <c r="AM59" s="277">
        <v>23220</v>
      </c>
      <c r="AN59" s="277">
        <v>24197</v>
      </c>
      <c r="AO59" s="277">
        <v>28886</v>
      </c>
      <c r="AP59" s="277">
        <v>28443</v>
      </c>
      <c r="AQ59" s="277">
        <v>28502</v>
      </c>
      <c r="AR59" s="277">
        <v>28067</v>
      </c>
      <c r="AS59" s="277">
        <v>26420</v>
      </c>
      <c r="AT59" s="277">
        <v>25974</v>
      </c>
      <c r="AU59" s="277">
        <v>24079</v>
      </c>
      <c r="AV59" s="277">
        <v>24375</v>
      </c>
      <c r="AW59" s="277">
        <v>22446</v>
      </c>
      <c r="AX59" s="277">
        <v>22235</v>
      </c>
      <c r="AY59" s="277">
        <v>22954</v>
      </c>
      <c r="AZ59" s="277">
        <v>22188</v>
      </c>
    </row>
    <row r="60" spans="2:52" s="101" customFormat="1" ht="14.25" x14ac:dyDescent="0.2">
      <c r="B60" s="133" t="s">
        <v>290</v>
      </c>
      <c r="E60" s="836">
        <v>90.2</v>
      </c>
      <c r="G60" s="936">
        <v>95.4</v>
      </c>
      <c r="H60" s="773">
        <v>94.5</v>
      </c>
      <c r="I60" s="773">
        <v>95.8</v>
      </c>
      <c r="J60" s="773">
        <v>90.8</v>
      </c>
      <c r="K60" s="773">
        <v>93.8</v>
      </c>
      <c r="L60" s="773">
        <v>93.3</v>
      </c>
      <c r="M60" s="773">
        <v>90.7</v>
      </c>
      <c r="N60" s="773">
        <v>85.5</v>
      </c>
      <c r="O60" s="773">
        <v>87.1</v>
      </c>
      <c r="P60" s="773">
        <v>87.2</v>
      </c>
      <c r="Q60" s="461">
        <v>92.3</v>
      </c>
      <c r="R60" s="461">
        <v>89.9</v>
      </c>
      <c r="S60" s="461">
        <v>89.6</v>
      </c>
      <c r="T60" s="461">
        <v>88.3</v>
      </c>
      <c r="U60" s="461">
        <v>88.5</v>
      </c>
      <c r="V60" s="461">
        <v>107.4</v>
      </c>
      <c r="W60" s="461">
        <v>106.7</v>
      </c>
      <c r="X60" s="461">
        <v>118.3</v>
      </c>
      <c r="Y60" s="461">
        <v>2.2999999999999998</v>
      </c>
      <c r="AA60" s="134" t="s">
        <v>622</v>
      </c>
      <c r="AB60" s="133"/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>
        <v>0</v>
      </c>
      <c r="AK60" s="136" t="s">
        <v>1</v>
      </c>
      <c r="AL60" s="136">
        <v>0</v>
      </c>
      <c r="AM60" s="277">
        <v>146518</v>
      </c>
      <c r="AN60" s="277">
        <v>148994</v>
      </c>
      <c r="AO60" s="277">
        <v>155198</v>
      </c>
      <c r="AP60" s="277" t="s">
        <v>1</v>
      </c>
      <c r="AQ60" s="277" t="s">
        <v>1</v>
      </c>
      <c r="AR60" s="277">
        <v>0</v>
      </c>
      <c r="AS60" s="277">
        <v>1042</v>
      </c>
      <c r="AT60" s="277">
        <v>901</v>
      </c>
      <c r="AU60" s="277">
        <v>0</v>
      </c>
      <c r="AV60" s="277">
        <v>0</v>
      </c>
      <c r="AW60" s="277">
        <v>0</v>
      </c>
      <c r="AY60" s="101">
        <v>1431</v>
      </c>
      <c r="AZ60" s="277">
        <v>89</v>
      </c>
    </row>
    <row r="61" spans="2:52" s="101" customFormat="1" ht="14.25" x14ac:dyDescent="0.2">
      <c r="B61" s="133" t="s">
        <v>291</v>
      </c>
      <c r="E61" s="836">
        <v>0.1</v>
      </c>
      <c r="G61" s="936">
        <v>0</v>
      </c>
      <c r="H61" s="773"/>
      <c r="I61" s="773"/>
      <c r="J61" s="773"/>
      <c r="K61" s="773"/>
      <c r="L61" s="773"/>
      <c r="M61" s="773"/>
      <c r="N61" s="773">
        <v>0.1</v>
      </c>
      <c r="O61" s="773">
        <v>0.1</v>
      </c>
      <c r="P61" s="773">
        <v>1.3</v>
      </c>
      <c r="Q61" s="461" t="s">
        <v>1</v>
      </c>
      <c r="R61" s="461">
        <v>0.9</v>
      </c>
      <c r="S61" s="461">
        <v>0.6</v>
      </c>
      <c r="T61" s="461">
        <v>0.3</v>
      </c>
      <c r="U61" s="461">
        <v>1.8</v>
      </c>
      <c r="V61" s="461">
        <v>0.3</v>
      </c>
      <c r="W61" s="461">
        <v>1</v>
      </c>
      <c r="X61" s="461" t="s">
        <v>1</v>
      </c>
      <c r="Y61" s="461" t="s">
        <v>1</v>
      </c>
      <c r="AA61" s="133" t="s">
        <v>623</v>
      </c>
      <c r="AB61" s="133"/>
      <c r="AC61" s="136">
        <v>3041</v>
      </c>
      <c r="AD61" s="136">
        <v>2953.3477600000001</v>
      </c>
      <c r="AE61" s="136">
        <v>2848.2000899999998</v>
      </c>
      <c r="AF61" s="136">
        <v>2766.16743</v>
      </c>
      <c r="AG61" s="136">
        <v>2577</v>
      </c>
      <c r="AH61" s="136">
        <v>2518.9362000000001</v>
      </c>
      <c r="AI61" s="136">
        <v>2465</v>
      </c>
      <c r="AJ61" s="136">
        <v>2419.0591600000002</v>
      </c>
      <c r="AK61" s="136" t="s">
        <v>67</v>
      </c>
      <c r="AL61" s="136">
        <v>1782</v>
      </c>
      <c r="AM61" s="136">
        <v>116012</v>
      </c>
      <c r="AN61" s="136">
        <v>115834</v>
      </c>
      <c r="AO61" s="136">
        <v>118353</v>
      </c>
      <c r="AP61" s="136">
        <v>115104</v>
      </c>
      <c r="AQ61" s="136">
        <v>100788</v>
      </c>
      <c r="AR61" s="136">
        <v>105116</v>
      </c>
      <c r="AS61" s="136">
        <v>106675</v>
      </c>
      <c r="AT61" s="136">
        <v>101610</v>
      </c>
      <c r="AU61" s="136">
        <v>105359</v>
      </c>
      <c r="AV61" s="136">
        <v>108921</v>
      </c>
      <c r="AW61" s="136">
        <v>107418</v>
      </c>
      <c r="AX61" s="136">
        <v>107298</v>
      </c>
      <c r="AY61" s="136">
        <v>100243</v>
      </c>
      <c r="AZ61" s="277">
        <v>99434</v>
      </c>
    </row>
    <row r="62" spans="2:52" s="101" customFormat="1" x14ac:dyDescent="0.25">
      <c r="B62" s="100" t="s">
        <v>292</v>
      </c>
      <c r="C62"/>
      <c r="D62"/>
      <c r="E62" s="837">
        <v>2529.3999999999996</v>
      </c>
      <c r="G62" s="937">
        <f>SUM(G55:G61)</f>
        <v>2550.9</v>
      </c>
      <c r="H62" s="774">
        <f>SUM(H55:H61)</f>
        <v>2344.6000000000004</v>
      </c>
      <c r="I62" s="774">
        <f>SUM(I55:I61)</f>
        <v>2461.9</v>
      </c>
      <c r="J62" s="774">
        <v>2534.6000000000004</v>
      </c>
      <c r="K62" s="774">
        <v>2725.8</v>
      </c>
      <c r="L62" s="774" t="s">
        <v>728</v>
      </c>
      <c r="M62" s="774" t="s">
        <v>705</v>
      </c>
      <c r="N62" s="774" t="s">
        <v>680</v>
      </c>
      <c r="O62" s="774">
        <v>3284.1</v>
      </c>
      <c r="P62" s="774" t="s">
        <v>706</v>
      </c>
      <c r="Q62" s="462">
        <v>3115.9</v>
      </c>
      <c r="R62" s="462" t="s">
        <v>159</v>
      </c>
      <c r="S62" s="462">
        <v>2624.5</v>
      </c>
      <c r="T62" s="462">
        <f>SUM(T55:T61)</f>
        <v>2614.9000000000005</v>
      </c>
      <c r="U62" s="462">
        <v>1969.1</v>
      </c>
      <c r="V62" s="462">
        <v>2110.9</v>
      </c>
      <c r="W62" s="462">
        <v>2092.6</v>
      </c>
      <c r="X62" s="462">
        <v>1586.1</v>
      </c>
      <c r="Y62" s="462">
        <v>1165.4000000000001</v>
      </c>
      <c r="AA62" s="100" t="s">
        <v>624</v>
      </c>
      <c r="AB62" s="100"/>
      <c r="AC62" s="281">
        <v>1383172</v>
      </c>
      <c r="AD62" s="281">
        <v>1336850.3873400001</v>
      </c>
      <c r="AE62" s="281">
        <v>1293213.4376265649</v>
      </c>
      <c r="AF62" s="281">
        <v>1226143.9717399999</v>
      </c>
      <c r="AG62" s="281">
        <v>1166736</v>
      </c>
      <c r="AH62" s="281">
        <v>1085967.9818000002</v>
      </c>
      <c r="AI62" s="281">
        <v>1022286</v>
      </c>
      <c r="AJ62" s="281">
        <v>1049389.6234800001</v>
      </c>
      <c r="AK62" s="281">
        <v>1165414</v>
      </c>
      <c r="AL62" s="281">
        <f>SUM(AL55:AL61)</f>
        <v>1160967</v>
      </c>
      <c r="AM62" s="281">
        <v>1682148</v>
      </c>
      <c r="AN62" s="281">
        <v>1530172</v>
      </c>
      <c r="AO62" s="281">
        <f>SUM(AO55:AO61)</f>
        <v>1586088</v>
      </c>
      <c r="AP62" s="281">
        <v>1536114</v>
      </c>
      <c r="AQ62" s="281">
        <v>1566598</v>
      </c>
      <c r="AR62" s="281">
        <v>1649774</v>
      </c>
      <c r="AS62" s="281">
        <f>SUM(AS55:AS61)</f>
        <v>2076081</v>
      </c>
      <c r="AT62" s="281">
        <v>1983629</v>
      </c>
      <c r="AU62" s="281">
        <f>SUM(AU55:AU61)</f>
        <v>1958311</v>
      </c>
      <c r="AV62" s="281">
        <f>SUM(AV55:AV61)</f>
        <v>1889291</v>
      </c>
      <c r="AW62" s="281">
        <v>2093673</v>
      </c>
      <c r="AX62" s="281">
        <f>SUM(AX55:AX61)</f>
        <v>2039748</v>
      </c>
      <c r="AY62" s="281">
        <f>SUM(AY55:AY61)</f>
        <v>1999997</v>
      </c>
      <c r="AZ62" s="281">
        <f>SUM(AZ55:AZ61)</f>
        <v>1908013</v>
      </c>
    </row>
    <row r="63" spans="2:52" x14ac:dyDescent="0.25">
      <c r="B63" s="12"/>
      <c r="C63" s="101"/>
      <c r="D63" s="101"/>
      <c r="E63" s="834"/>
      <c r="G63" s="938"/>
      <c r="H63" s="771"/>
      <c r="I63" s="771"/>
      <c r="J63" s="771"/>
      <c r="K63" s="771"/>
      <c r="L63" s="771"/>
      <c r="M63" s="771"/>
      <c r="N63" s="771"/>
      <c r="O63" s="771"/>
      <c r="P63" s="771"/>
      <c r="Q63" s="105"/>
      <c r="R63" s="105"/>
      <c r="S63" s="105"/>
      <c r="T63" s="105"/>
      <c r="U63" s="105"/>
      <c r="V63" s="105"/>
      <c r="W63" s="105"/>
      <c r="X63" s="105"/>
      <c r="Y63" s="105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</row>
    <row r="64" spans="2:52" s="101" customFormat="1" ht="14.25" x14ac:dyDescent="0.2">
      <c r="B64" s="100" t="s">
        <v>283</v>
      </c>
      <c r="E64" s="834"/>
      <c r="G64" s="938"/>
      <c r="H64" s="771"/>
      <c r="I64" s="771"/>
      <c r="J64" s="771"/>
      <c r="K64" s="771"/>
      <c r="L64" s="771"/>
      <c r="M64" s="771"/>
      <c r="N64" s="771"/>
      <c r="O64" s="771"/>
      <c r="P64" s="771"/>
      <c r="Q64" s="105"/>
      <c r="R64" s="105"/>
      <c r="S64" s="105"/>
      <c r="T64" s="105"/>
      <c r="U64" s="105"/>
      <c r="V64" s="105"/>
      <c r="W64" s="105"/>
      <c r="X64" s="105"/>
      <c r="Y64" s="105"/>
      <c r="AA64" s="100" t="s">
        <v>283</v>
      </c>
      <c r="AB64" s="100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</row>
    <row r="65" spans="2:52" s="101" customFormat="1" ht="14.25" x14ac:dyDescent="0.2">
      <c r="B65" s="135" t="s">
        <v>285</v>
      </c>
      <c r="E65" s="833">
        <v>782.7</v>
      </c>
      <c r="G65" s="934">
        <v>741.2</v>
      </c>
      <c r="H65" s="505">
        <v>660.7</v>
      </c>
      <c r="I65" s="505">
        <v>686.5</v>
      </c>
      <c r="J65" s="505">
        <v>641.70000000000005</v>
      </c>
      <c r="K65" s="505">
        <v>629.70000000000005</v>
      </c>
      <c r="L65" s="505">
        <v>473.9</v>
      </c>
      <c r="M65" s="505">
        <v>478.5</v>
      </c>
      <c r="N65" s="505">
        <v>472.2</v>
      </c>
      <c r="O65" s="505">
        <v>410</v>
      </c>
      <c r="P65" s="505">
        <v>431.7</v>
      </c>
      <c r="Q65" s="458">
        <v>421.3</v>
      </c>
      <c r="R65" s="458">
        <v>379.5</v>
      </c>
      <c r="S65" s="458">
        <v>379.1</v>
      </c>
      <c r="T65" s="458">
        <v>377.6</v>
      </c>
      <c r="U65" s="458">
        <v>270.5</v>
      </c>
      <c r="V65" s="458">
        <v>297.7</v>
      </c>
      <c r="W65" s="458">
        <v>376</v>
      </c>
      <c r="X65" s="458">
        <v>319</v>
      </c>
      <c r="Y65" s="458">
        <v>219.9</v>
      </c>
      <c r="AA65" s="135" t="s">
        <v>625</v>
      </c>
      <c r="AB65" s="135"/>
      <c r="AC65" s="277">
        <v>96202</v>
      </c>
      <c r="AD65" s="277">
        <v>67328.171229999993</v>
      </c>
      <c r="AE65" s="277">
        <v>68949.243929999997</v>
      </c>
      <c r="AF65" s="277">
        <v>98647.091640000013</v>
      </c>
      <c r="AG65" s="277">
        <v>73217</v>
      </c>
      <c r="AH65" s="277">
        <v>64783.792199999996</v>
      </c>
      <c r="AI65" s="277">
        <v>64502</v>
      </c>
      <c r="AJ65" s="277">
        <v>76337.043260000006</v>
      </c>
      <c r="AK65" s="277" t="s">
        <v>68</v>
      </c>
      <c r="AL65" s="277">
        <v>98705</v>
      </c>
      <c r="AM65" s="277">
        <v>142208</v>
      </c>
      <c r="AN65" s="277">
        <v>279640</v>
      </c>
      <c r="AO65" s="277">
        <v>253592</v>
      </c>
      <c r="AP65" s="277">
        <v>299292</v>
      </c>
      <c r="AQ65" s="277">
        <v>269768</v>
      </c>
      <c r="AR65" s="277">
        <v>194783</v>
      </c>
      <c r="AS65" s="277">
        <v>197803</v>
      </c>
      <c r="AT65" s="277">
        <v>235710</v>
      </c>
      <c r="AU65" s="277">
        <v>207723</v>
      </c>
      <c r="AV65" s="277">
        <v>215572</v>
      </c>
      <c r="AW65" s="277">
        <v>249701</v>
      </c>
      <c r="AX65" s="277">
        <v>244166</v>
      </c>
      <c r="AY65" s="277">
        <v>248287</v>
      </c>
      <c r="AZ65" s="277">
        <v>248540</v>
      </c>
    </row>
    <row r="66" spans="2:52" s="101" customFormat="1" ht="14.25" x14ac:dyDescent="0.2">
      <c r="B66" s="135" t="s">
        <v>286</v>
      </c>
      <c r="E66" s="833">
        <v>798.2</v>
      </c>
      <c r="G66" s="934">
        <v>775.2</v>
      </c>
      <c r="H66" s="505">
        <v>803.8</v>
      </c>
      <c r="I66" s="505">
        <v>693.6</v>
      </c>
      <c r="J66" s="505">
        <v>679.4</v>
      </c>
      <c r="K66" s="505">
        <v>588.20000000000005</v>
      </c>
      <c r="L66" s="505">
        <v>639</v>
      </c>
      <c r="M66" s="505">
        <v>347.5</v>
      </c>
      <c r="N66" s="505">
        <v>306.7</v>
      </c>
      <c r="O66" s="505">
        <v>355</v>
      </c>
      <c r="P66" s="505">
        <v>427.5</v>
      </c>
      <c r="Q66" s="458">
        <v>412.2</v>
      </c>
      <c r="R66" s="458">
        <v>378.4</v>
      </c>
      <c r="S66" s="458">
        <v>380.5</v>
      </c>
      <c r="T66" s="458">
        <v>446</v>
      </c>
      <c r="U66" s="458">
        <v>499.4</v>
      </c>
      <c r="V66" s="458">
        <v>445.9</v>
      </c>
      <c r="W66" s="458">
        <v>376</v>
      </c>
      <c r="X66" s="458">
        <v>380.7</v>
      </c>
      <c r="Y66" s="458">
        <v>248.1</v>
      </c>
      <c r="AA66" s="135" t="s">
        <v>626</v>
      </c>
      <c r="AB66" s="135"/>
      <c r="AC66" s="277">
        <v>118668</v>
      </c>
      <c r="AD66" s="277">
        <v>123180.83870000001</v>
      </c>
      <c r="AE66" s="277">
        <v>127884.12599521199</v>
      </c>
      <c r="AF66" s="277">
        <v>122631.10810000006</v>
      </c>
      <c r="AG66" s="277">
        <v>115790</v>
      </c>
      <c r="AH66" s="277">
        <v>124631.39553999998</v>
      </c>
      <c r="AI66" s="277">
        <v>131558</v>
      </c>
      <c r="AJ66" s="277">
        <v>128291.37931999999</v>
      </c>
      <c r="AK66" s="277" t="s">
        <v>69</v>
      </c>
      <c r="AL66" s="277">
        <v>93645</v>
      </c>
      <c r="AM66" s="277">
        <v>86264</v>
      </c>
      <c r="AN66" s="277">
        <v>73983</v>
      </c>
      <c r="AO66" s="277">
        <v>65416</v>
      </c>
      <c r="AP66" s="277">
        <v>58700</v>
      </c>
      <c r="AQ66" s="277">
        <v>70409</v>
      </c>
      <c r="AR66" s="277">
        <v>67115</v>
      </c>
      <c r="AS66" s="277">
        <v>59567</v>
      </c>
      <c r="AT66" s="277">
        <v>58979</v>
      </c>
      <c r="AU66" s="277">
        <v>49300</v>
      </c>
      <c r="AV66" s="277">
        <v>49488</v>
      </c>
      <c r="AW66" s="277">
        <v>48040</v>
      </c>
      <c r="AX66" s="277">
        <v>43390</v>
      </c>
      <c r="AY66" s="277">
        <v>32640</v>
      </c>
      <c r="AZ66" s="277">
        <v>27659</v>
      </c>
    </row>
    <row r="67" spans="2:52" s="101" customFormat="1" ht="14.25" x14ac:dyDescent="0.2">
      <c r="B67" s="135" t="s">
        <v>287</v>
      </c>
      <c r="E67" s="833">
        <v>169.3</v>
      </c>
      <c r="G67" s="934">
        <v>116.8</v>
      </c>
      <c r="H67" s="505">
        <v>143</v>
      </c>
      <c r="I67" s="505">
        <v>98.6</v>
      </c>
      <c r="J67" s="505">
        <v>150.9</v>
      </c>
      <c r="K67" s="505">
        <v>179.5</v>
      </c>
      <c r="L67" s="505">
        <v>221.4</v>
      </c>
      <c r="M67" s="505">
        <v>133.5</v>
      </c>
      <c r="N67" s="505">
        <v>187.6</v>
      </c>
      <c r="O67" s="505">
        <v>144</v>
      </c>
      <c r="P67" s="505">
        <v>96.3</v>
      </c>
      <c r="Q67" s="458">
        <v>181.5</v>
      </c>
      <c r="R67" s="458">
        <v>74.900000000000006</v>
      </c>
      <c r="S67" s="458">
        <v>126.6</v>
      </c>
      <c r="T67" s="458">
        <v>94.7</v>
      </c>
      <c r="U67" s="458">
        <v>177.6</v>
      </c>
      <c r="V67" s="458">
        <v>79.099999999999994</v>
      </c>
      <c r="W67" s="458">
        <v>45.8</v>
      </c>
      <c r="X67" s="458">
        <v>91.3</v>
      </c>
      <c r="Y67" s="458">
        <v>66.7</v>
      </c>
      <c r="AA67" s="134" t="s">
        <v>627</v>
      </c>
      <c r="AB67" s="134"/>
      <c r="AC67" s="277">
        <v>682149</v>
      </c>
      <c r="AD67" s="277">
        <v>657269.67114000022</v>
      </c>
      <c r="AE67" s="277">
        <v>642391.60632000002</v>
      </c>
      <c r="AF67" s="277">
        <v>661133.4539699998</v>
      </c>
      <c r="AG67" s="277">
        <v>675841</v>
      </c>
      <c r="AH67" s="277">
        <v>655737.57039999997</v>
      </c>
      <c r="AI67" s="277">
        <v>528958</v>
      </c>
      <c r="AJ67" s="277">
        <v>528794.35393999994</v>
      </c>
      <c r="AK67" s="277" t="s">
        <v>70</v>
      </c>
      <c r="AL67" s="277">
        <v>506228</v>
      </c>
      <c r="AM67" s="277">
        <v>780608</v>
      </c>
      <c r="AN67" s="277">
        <v>654209</v>
      </c>
      <c r="AO67" s="277">
        <v>739509</v>
      </c>
      <c r="AP67" s="277">
        <v>642162</v>
      </c>
      <c r="AQ67" s="277">
        <v>580735</v>
      </c>
      <c r="AR67" s="277">
        <v>597029</v>
      </c>
      <c r="AS67" s="277">
        <v>670021</v>
      </c>
      <c r="AT67" s="277">
        <v>601685</v>
      </c>
      <c r="AU67" s="277">
        <v>595359</v>
      </c>
      <c r="AV67" s="277">
        <v>629768</v>
      </c>
      <c r="AW67" s="277">
        <v>749736</v>
      </c>
      <c r="AX67" s="277">
        <v>692529</v>
      </c>
      <c r="AY67" s="277">
        <v>728662</v>
      </c>
      <c r="AZ67" s="277">
        <v>766062</v>
      </c>
    </row>
    <row r="68" spans="2:52" s="101" customFormat="1" ht="14.25" x14ac:dyDescent="0.2">
      <c r="B68" s="135" t="s">
        <v>288</v>
      </c>
      <c r="E68" s="833">
        <v>180.4</v>
      </c>
      <c r="G68" s="934">
        <v>164.1</v>
      </c>
      <c r="H68" s="505">
        <v>156.69999999999999</v>
      </c>
      <c r="I68" s="505">
        <v>153.69999999999999</v>
      </c>
      <c r="J68" s="505">
        <v>168.2</v>
      </c>
      <c r="K68" s="505">
        <v>142.30000000000001</v>
      </c>
      <c r="L68" s="505">
        <v>127.3</v>
      </c>
      <c r="M68" s="505">
        <v>116.3</v>
      </c>
      <c r="N68" s="505">
        <v>133</v>
      </c>
      <c r="O68" s="505">
        <v>149.30000000000001</v>
      </c>
      <c r="P68" s="505">
        <v>143.6</v>
      </c>
      <c r="Q68" s="458">
        <v>127.1</v>
      </c>
      <c r="R68" s="458">
        <v>130.69999999999999</v>
      </c>
      <c r="S68" s="458">
        <v>148.4</v>
      </c>
      <c r="T68" s="458">
        <v>136.4</v>
      </c>
      <c r="U68" s="458">
        <v>115.5</v>
      </c>
      <c r="V68" s="458">
        <v>108.5</v>
      </c>
      <c r="W68" s="458">
        <v>103.5</v>
      </c>
      <c r="X68" s="458">
        <v>100.4</v>
      </c>
      <c r="Y68" s="458">
        <v>338.6</v>
      </c>
      <c r="AA68" s="135" t="s">
        <v>628</v>
      </c>
      <c r="AB68" s="135"/>
      <c r="AC68" s="277">
        <v>100169</v>
      </c>
      <c r="AD68" s="277">
        <v>106654.90492000004</v>
      </c>
      <c r="AE68" s="277">
        <v>108819.59183000002</v>
      </c>
      <c r="AF68" s="277">
        <v>165900.74825134058</v>
      </c>
      <c r="AG68" s="277">
        <v>176461</v>
      </c>
      <c r="AH68" s="277">
        <v>105453.18287999998</v>
      </c>
      <c r="AI68" s="277">
        <v>94047</v>
      </c>
      <c r="AJ68" s="277">
        <v>98949.848939999996</v>
      </c>
      <c r="AK68" s="277">
        <v>338618</v>
      </c>
      <c r="AL68" s="277">
        <v>143346</v>
      </c>
      <c r="AM68" s="277">
        <v>107531</v>
      </c>
      <c r="AN68" s="277">
        <v>100837</v>
      </c>
      <c r="AO68" s="277">
        <v>100383</v>
      </c>
      <c r="AP68" s="277">
        <v>109353</v>
      </c>
      <c r="AQ68" s="277">
        <v>116743</v>
      </c>
      <c r="AR68" s="277">
        <v>105786</v>
      </c>
      <c r="AS68" s="277">
        <v>99256</v>
      </c>
      <c r="AT68" s="277">
        <v>111996</v>
      </c>
      <c r="AU68" s="277">
        <v>121912</v>
      </c>
      <c r="AV68" s="277">
        <v>115135</v>
      </c>
      <c r="AW68" s="277">
        <v>104006</v>
      </c>
      <c r="AX68" s="277">
        <v>118060</v>
      </c>
      <c r="AY68" s="277">
        <v>136677</v>
      </c>
      <c r="AZ68" s="277">
        <v>123563</v>
      </c>
    </row>
    <row r="69" spans="2:52" s="101" customFormat="1" ht="14.25" x14ac:dyDescent="0.2">
      <c r="B69" s="135" t="s">
        <v>289</v>
      </c>
      <c r="E69" s="833">
        <v>19</v>
      </c>
      <c r="G69" s="934">
        <v>20.5</v>
      </c>
      <c r="H69" s="505">
        <v>21.4</v>
      </c>
      <c r="I69" s="505">
        <v>32.6</v>
      </c>
      <c r="J69" s="505">
        <v>34.9</v>
      </c>
      <c r="K69" s="505">
        <v>24.8</v>
      </c>
      <c r="L69" s="505">
        <v>23.3</v>
      </c>
      <c r="M69" s="505">
        <v>24.1</v>
      </c>
      <c r="N69" s="505">
        <v>38.5</v>
      </c>
      <c r="O69" s="505">
        <v>38.200000000000003</v>
      </c>
      <c r="P69" s="505">
        <v>40</v>
      </c>
      <c r="Q69" s="458">
        <v>45.6</v>
      </c>
      <c r="R69" s="458">
        <v>45.5</v>
      </c>
      <c r="S69" s="458">
        <v>54</v>
      </c>
      <c r="T69" s="458">
        <v>53</v>
      </c>
      <c r="U69" s="458">
        <v>56.9</v>
      </c>
      <c r="V69" s="458">
        <v>59.7</v>
      </c>
      <c r="W69" s="458">
        <v>25</v>
      </c>
      <c r="X69" s="458">
        <v>17.899999999999999</v>
      </c>
      <c r="Y69" s="458">
        <v>24.2</v>
      </c>
      <c r="AA69" s="135" t="s">
        <v>629</v>
      </c>
      <c r="AB69" s="135"/>
      <c r="AC69" s="277">
        <v>936</v>
      </c>
      <c r="AD69" s="277">
        <v>863.43299999999999</v>
      </c>
      <c r="AE69" s="277">
        <v>342.61399999999998</v>
      </c>
      <c r="AF69" s="277">
        <v>678.07600000000002</v>
      </c>
      <c r="AG69" s="277">
        <v>244</v>
      </c>
      <c r="AH69" s="277">
        <v>140.38800000000001</v>
      </c>
      <c r="AI69" s="277">
        <v>514</v>
      </c>
      <c r="AJ69" s="277">
        <v>1336.164</v>
      </c>
      <c r="AK69" s="277" t="s">
        <v>71</v>
      </c>
      <c r="AL69" s="277">
        <v>19496</v>
      </c>
      <c r="AM69" s="277">
        <v>23328</v>
      </c>
      <c r="AN69" s="277">
        <v>790</v>
      </c>
      <c r="AO69" s="277">
        <v>17856</v>
      </c>
      <c r="AP69" s="277">
        <v>19257</v>
      </c>
      <c r="AQ69" s="277">
        <v>16596</v>
      </c>
      <c r="AR69" s="277">
        <v>16171</v>
      </c>
      <c r="AS69" s="277">
        <v>24950</v>
      </c>
      <c r="AT69" s="277">
        <v>23624</v>
      </c>
      <c r="AU69" s="277">
        <v>24891</v>
      </c>
      <c r="AV69" s="277">
        <v>59527</v>
      </c>
      <c r="AW69" s="277">
        <v>59726</v>
      </c>
      <c r="AX69" s="277">
        <v>60781</v>
      </c>
      <c r="AY69" s="277">
        <v>54711</v>
      </c>
      <c r="AZ69" s="277">
        <v>49177</v>
      </c>
    </row>
    <row r="70" spans="2:52" s="101" customFormat="1" ht="14.25" x14ac:dyDescent="0.2">
      <c r="B70" s="135" t="s">
        <v>291</v>
      </c>
      <c r="E70" s="833">
        <v>325.7</v>
      </c>
      <c r="G70" s="934">
        <v>321.7</v>
      </c>
      <c r="H70" s="505">
        <v>297.10000000000002</v>
      </c>
      <c r="I70" s="505">
        <v>308.5</v>
      </c>
      <c r="J70" s="505">
        <v>278</v>
      </c>
      <c r="K70" s="505">
        <v>259.10000000000002</v>
      </c>
      <c r="L70" s="505">
        <v>254.1</v>
      </c>
      <c r="M70" s="505">
        <v>286.2</v>
      </c>
      <c r="N70" s="505">
        <v>259.10000000000002</v>
      </c>
      <c r="O70" s="505">
        <v>239.4</v>
      </c>
      <c r="P70" s="505">
        <v>271</v>
      </c>
      <c r="Q70" s="458">
        <v>264.39999999999998</v>
      </c>
      <c r="R70" s="458">
        <v>270.39999999999998</v>
      </c>
      <c r="S70" s="458">
        <v>316.7</v>
      </c>
      <c r="T70" s="458">
        <v>273.3</v>
      </c>
      <c r="U70" s="458">
        <v>233.8</v>
      </c>
      <c r="V70" s="458">
        <v>226.7</v>
      </c>
      <c r="W70" s="458">
        <v>249.8</v>
      </c>
      <c r="X70" s="458">
        <v>273.10000000000002</v>
      </c>
      <c r="Y70" s="458">
        <v>233.6</v>
      </c>
      <c r="AA70" s="135" t="s">
        <v>630</v>
      </c>
      <c r="AB70" s="135"/>
      <c r="AC70" s="277">
        <v>737</v>
      </c>
      <c r="AD70" s="277">
        <v>1599.09131</v>
      </c>
      <c r="AE70" s="277">
        <v>4737.9575800000002</v>
      </c>
      <c r="AF70" s="277">
        <v>1629.8276799999999</v>
      </c>
      <c r="AG70" s="277">
        <v>306</v>
      </c>
      <c r="AH70" s="277">
        <v>467.21360999999996</v>
      </c>
      <c r="AI70" s="277">
        <v>2015</v>
      </c>
      <c r="AJ70" s="277">
        <v>2877.13769</v>
      </c>
      <c r="AK70" s="277" t="s">
        <v>72</v>
      </c>
      <c r="AL70" s="277">
        <v>3212</v>
      </c>
      <c r="AM70" s="277">
        <v>4595</v>
      </c>
      <c r="AN70" s="277">
        <v>5317</v>
      </c>
      <c r="AO70" s="277">
        <v>2174</v>
      </c>
      <c r="AP70" s="277">
        <v>158028</v>
      </c>
      <c r="AQ70" s="277">
        <v>164985</v>
      </c>
      <c r="AR70" s="277">
        <v>160197</v>
      </c>
      <c r="AS70" s="277">
        <v>118889</v>
      </c>
      <c r="AT70" s="277">
        <v>113530</v>
      </c>
      <c r="AU70" s="277">
        <v>114798</v>
      </c>
      <c r="AV70" s="277">
        <v>116754</v>
      </c>
      <c r="AW70" s="277">
        <v>272</v>
      </c>
      <c r="AX70" s="277">
        <v>66</v>
      </c>
      <c r="AY70" s="277">
        <v>1940</v>
      </c>
      <c r="AZ70" s="277">
        <v>13</v>
      </c>
    </row>
    <row r="71" spans="2:52" s="101" customFormat="1" ht="14.25" x14ac:dyDescent="0.2">
      <c r="B71" s="135"/>
      <c r="E71" s="834"/>
      <c r="G71" s="938"/>
      <c r="H71" s="771"/>
      <c r="I71" s="771"/>
      <c r="J71" s="771"/>
      <c r="K71" s="771"/>
      <c r="L71" s="771"/>
      <c r="M71" s="771"/>
      <c r="N71" s="771"/>
      <c r="O71" s="771"/>
      <c r="P71" s="771"/>
      <c r="Q71" s="506"/>
      <c r="R71" s="506"/>
      <c r="S71" s="506"/>
      <c r="T71" s="105"/>
      <c r="U71" s="105"/>
      <c r="V71" s="105"/>
      <c r="W71" s="105"/>
      <c r="X71" s="105"/>
      <c r="Y71" s="105"/>
      <c r="AA71" s="135" t="s">
        <v>631</v>
      </c>
      <c r="AB71" s="135"/>
      <c r="AC71" s="136">
        <v>27064</v>
      </c>
      <c r="AD71" s="136">
        <v>26999.321019999996</v>
      </c>
      <c r="AE71" s="136">
        <v>15424.851259999999</v>
      </c>
      <c r="AF71" s="136">
        <v>20408.749329999999</v>
      </c>
      <c r="AG71" s="136">
        <v>26127</v>
      </c>
      <c r="AH71" s="136">
        <v>23752.583569999999</v>
      </c>
      <c r="AI71" s="136">
        <v>22036</v>
      </c>
      <c r="AJ71" s="136">
        <v>23888.995019999995</v>
      </c>
      <c r="AK71" s="136" t="s">
        <v>73</v>
      </c>
      <c r="AL71" s="136">
        <v>2120</v>
      </c>
      <c r="AM71" s="136">
        <v>387</v>
      </c>
      <c r="AN71" s="136">
        <v>18652</v>
      </c>
      <c r="AO71" s="136">
        <v>3494</v>
      </c>
      <c r="AP71" s="136">
        <v>941</v>
      </c>
      <c r="AQ71" s="136">
        <v>835</v>
      </c>
      <c r="AR71" s="136">
        <v>1109</v>
      </c>
      <c r="AS71" s="136">
        <v>1361</v>
      </c>
      <c r="AT71" s="136">
        <v>9264</v>
      </c>
      <c r="AU71" s="136">
        <v>18864</v>
      </c>
      <c r="AV71" s="136">
        <v>16752</v>
      </c>
      <c r="AW71" s="136">
        <v>1627</v>
      </c>
      <c r="AX71" s="136">
        <v>1790</v>
      </c>
      <c r="AY71" s="136">
        <v>6643</v>
      </c>
      <c r="AZ71" s="277">
        <v>3615</v>
      </c>
    </row>
    <row r="72" spans="2:52" s="101" customFormat="1" ht="14.25" x14ac:dyDescent="0.2">
      <c r="B72" s="100" t="s">
        <v>293</v>
      </c>
      <c r="E72" s="838">
        <v>2275.3000000000002</v>
      </c>
      <c r="G72" s="940">
        <f>SUM(G65:G71)</f>
        <v>2139.5</v>
      </c>
      <c r="H72" s="775">
        <f>SUM(H65:H71)</f>
        <v>2082.7000000000003</v>
      </c>
      <c r="I72" s="775">
        <f>SUM(I65:I71)</f>
        <v>1973.4999999999998</v>
      </c>
      <c r="J72" s="775">
        <v>1953.1000000000001</v>
      </c>
      <c r="K72" s="775" t="s">
        <v>750</v>
      </c>
      <c r="L72" s="775" t="s">
        <v>729</v>
      </c>
      <c r="M72" s="775" t="s">
        <v>707</v>
      </c>
      <c r="N72" s="775" t="s">
        <v>681</v>
      </c>
      <c r="O72" s="775">
        <v>1335.9</v>
      </c>
      <c r="P72" s="775" t="s">
        <v>708</v>
      </c>
      <c r="Q72" s="464">
        <v>1452.1</v>
      </c>
      <c r="R72" s="464" t="s">
        <v>160</v>
      </c>
      <c r="S72" s="464">
        <v>1405.3</v>
      </c>
      <c r="T72" s="464">
        <f>SUM(T65:T71)</f>
        <v>1381</v>
      </c>
      <c r="U72" s="464">
        <v>1353.7</v>
      </c>
      <c r="V72" s="464">
        <v>1217.5999999999999</v>
      </c>
      <c r="W72" s="464">
        <v>1176.0999999999999</v>
      </c>
      <c r="X72" s="464">
        <v>1182.4000000000001</v>
      </c>
      <c r="Y72" s="464">
        <v>1131.0999999999999</v>
      </c>
      <c r="AA72" s="100" t="s">
        <v>632</v>
      </c>
      <c r="AB72" s="102"/>
      <c r="AC72" s="289">
        <v>1025925</v>
      </c>
      <c r="AD72" s="289">
        <v>983895.43132000021</v>
      </c>
      <c r="AE72" s="289">
        <v>968549.99091521208</v>
      </c>
      <c r="AF72" s="289">
        <v>1071029.0549713406</v>
      </c>
      <c r="AG72" s="289">
        <v>1067986</v>
      </c>
      <c r="AH72" s="289">
        <v>974966.12620000006</v>
      </c>
      <c r="AI72" s="289">
        <v>843630</v>
      </c>
      <c r="AJ72" s="289">
        <v>860474</v>
      </c>
      <c r="AK72" s="289">
        <v>1119625</v>
      </c>
      <c r="AL72" s="289">
        <v>866752</v>
      </c>
      <c r="AM72" s="289">
        <v>1144921</v>
      </c>
      <c r="AN72" s="289">
        <v>1133428</v>
      </c>
      <c r="AO72" s="289">
        <f>SUM(AO65:AO71)</f>
        <v>1182424</v>
      </c>
      <c r="AP72" s="289">
        <v>1287733</v>
      </c>
      <c r="AQ72" s="289">
        <v>1220071</v>
      </c>
      <c r="AR72" s="289">
        <v>1142190</v>
      </c>
      <c r="AS72" s="289">
        <f>SUM(AS65:AS71)</f>
        <v>1171847</v>
      </c>
      <c r="AT72" s="289">
        <v>1154788</v>
      </c>
      <c r="AU72" s="289">
        <f>SUM(AU65:AU71)</f>
        <v>1132847</v>
      </c>
      <c r="AV72" s="289">
        <f>SUM(AV65:AV71)</f>
        <v>1202996</v>
      </c>
      <c r="AW72" s="289">
        <v>1213108</v>
      </c>
      <c r="AX72" s="289">
        <f>SUM(AX65:AX71)</f>
        <v>1160782</v>
      </c>
      <c r="AY72" s="289">
        <f>SUM(AY65:AY71)</f>
        <v>1209560</v>
      </c>
      <c r="AZ72" s="289">
        <f>SUM(AZ65:AZ71)</f>
        <v>1218629</v>
      </c>
    </row>
    <row r="73" spans="2:52" s="101" customFormat="1" ht="15.75" thickBot="1" x14ac:dyDescent="0.3">
      <c r="B73" s="100" t="s">
        <v>282</v>
      </c>
      <c r="C73"/>
      <c r="D73"/>
      <c r="E73" s="839">
        <v>4804.7</v>
      </c>
      <c r="G73" s="941">
        <f>G72+G62</f>
        <v>4690.3999999999996</v>
      </c>
      <c r="H73" s="776">
        <f>H72+H62</f>
        <v>4427.3000000000011</v>
      </c>
      <c r="I73" s="776">
        <f>I72+I62</f>
        <v>4435.3999999999996</v>
      </c>
      <c r="J73" s="776">
        <v>4487.7000000000007</v>
      </c>
      <c r="K73" s="776">
        <v>4549.3999999999996</v>
      </c>
      <c r="L73" s="776" t="s">
        <v>730</v>
      </c>
      <c r="M73" s="776" t="s">
        <v>709</v>
      </c>
      <c r="N73" s="776" t="s">
        <v>682</v>
      </c>
      <c r="O73" s="776">
        <v>4620</v>
      </c>
      <c r="P73" s="776" t="s">
        <v>710</v>
      </c>
      <c r="Q73" s="465">
        <v>4568</v>
      </c>
      <c r="R73" s="465" t="s">
        <v>161</v>
      </c>
      <c r="S73" s="465">
        <v>4029.8</v>
      </c>
      <c r="T73" s="465">
        <f>T72+T62</f>
        <v>3995.9000000000005</v>
      </c>
      <c r="U73" s="465">
        <v>3322.8</v>
      </c>
      <c r="V73" s="465">
        <v>3328.5</v>
      </c>
      <c r="W73" s="465">
        <v>3268.7</v>
      </c>
      <c r="X73" s="465">
        <v>2768.5</v>
      </c>
      <c r="Y73" s="465">
        <v>2296.5</v>
      </c>
      <c r="AA73" s="100" t="s">
        <v>282</v>
      </c>
      <c r="AB73" s="100"/>
      <c r="AC73" s="290">
        <v>2409097</v>
      </c>
      <c r="AD73" s="290">
        <v>2320745.8186600003</v>
      </c>
      <c r="AE73" s="290">
        <v>2261763.4285417767</v>
      </c>
      <c r="AF73" s="290">
        <v>2297173.0267113405</v>
      </c>
      <c r="AG73" s="290">
        <v>2234722</v>
      </c>
      <c r="AH73" s="290">
        <v>2060934.1080000002</v>
      </c>
      <c r="AI73" s="290">
        <v>1865916</v>
      </c>
      <c r="AJ73" s="290">
        <v>1909864.54565</v>
      </c>
      <c r="AK73" s="290">
        <v>2285039</v>
      </c>
      <c r="AL73" s="290">
        <v>2027719</v>
      </c>
      <c r="AM73" s="290">
        <v>2827069</v>
      </c>
      <c r="AN73" s="290">
        <v>2663600</v>
      </c>
      <c r="AO73" s="290">
        <f>AO72+AO62</f>
        <v>2768512</v>
      </c>
      <c r="AP73" s="290">
        <v>2823847</v>
      </c>
      <c r="AQ73" s="290">
        <v>2786669</v>
      </c>
      <c r="AR73" s="290">
        <v>2791964</v>
      </c>
      <c r="AS73" s="290">
        <f>AS72+AS62</f>
        <v>3247928</v>
      </c>
      <c r="AT73" s="290">
        <v>3138417</v>
      </c>
      <c r="AU73" s="290">
        <f>AU72+AU62</f>
        <v>3091158</v>
      </c>
      <c r="AV73" s="290">
        <f>AV72+AV62</f>
        <v>3092287</v>
      </c>
      <c r="AW73" s="290">
        <v>3306781</v>
      </c>
      <c r="AX73" s="290">
        <f>AX72+AX62</f>
        <v>3200530</v>
      </c>
      <c r="AY73" s="290">
        <f>AY72+AY62</f>
        <v>3209557</v>
      </c>
      <c r="AZ73" s="290">
        <f>AZ72+AZ62</f>
        <v>3126642</v>
      </c>
    </row>
    <row r="74" spans="2:52" x14ac:dyDescent="0.25">
      <c r="B74" s="12"/>
      <c r="C74" s="101"/>
      <c r="D74" s="101"/>
      <c r="E74" s="834"/>
      <c r="G74" s="938"/>
      <c r="H74" s="771"/>
      <c r="I74" s="771"/>
      <c r="J74" s="771"/>
      <c r="K74" s="771"/>
      <c r="L74" s="771"/>
      <c r="M74" s="771"/>
      <c r="N74" s="771"/>
      <c r="O74" s="771"/>
      <c r="P74" s="771"/>
      <c r="Q74" s="105"/>
      <c r="R74" s="105"/>
      <c r="S74" s="105"/>
      <c r="T74" s="105"/>
      <c r="U74" s="105"/>
      <c r="V74" s="105"/>
      <c r="W74" s="105"/>
      <c r="X74" s="105"/>
      <c r="Y74" s="105"/>
      <c r="AA74" s="6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</row>
    <row r="75" spans="2:52" s="101" customFormat="1" ht="15.75" thickBot="1" x14ac:dyDescent="0.3">
      <c r="B75" s="100" t="s">
        <v>281</v>
      </c>
      <c r="C75"/>
      <c r="D75"/>
      <c r="E75" s="839">
        <v>8107.9</v>
      </c>
      <c r="G75" s="941">
        <f>G73+G52</f>
        <v>8048</v>
      </c>
      <c r="H75" s="776">
        <f>H73+H52</f>
        <v>7660.2000000000007</v>
      </c>
      <c r="I75" s="776">
        <f>I73+I52</f>
        <v>7526.4</v>
      </c>
      <c r="J75" s="776">
        <v>7530.5000000000018</v>
      </c>
      <c r="K75" s="776" t="s">
        <v>749</v>
      </c>
      <c r="L75" s="776" t="s">
        <v>725</v>
      </c>
      <c r="M75" s="776" t="s">
        <v>699</v>
      </c>
      <c r="N75" s="776" t="s">
        <v>677</v>
      </c>
      <c r="O75" s="776">
        <v>7778.4</v>
      </c>
      <c r="P75" s="776" t="s">
        <v>700</v>
      </c>
      <c r="Q75" s="465">
        <v>7991.3</v>
      </c>
      <c r="R75" s="465" t="s">
        <v>156</v>
      </c>
      <c r="S75" s="465">
        <v>7493.9</v>
      </c>
      <c r="T75" s="465">
        <f>T73+T52</f>
        <v>7533</v>
      </c>
      <c r="U75" s="465">
        <v>6806.3</v>
      </c>
      <c r="V75" s="465">
        <v>6645.7</v>
      </c>
      <c r="W75" s="465">
        <v>6512.1</v>
      </c>
      <c r="X75" s="465">
        <v>6119.9</v>
      </c>
      <c r="Y75" s="465">
        <v>5673.2</v>
      </c>
      <c r="AA75" s="100" t="s">
        <v>633</v>
      </c>
      <c r="AB75" s="100"/>
      <c r="AC75" s="290">
        <v>5623769</v>
      </c>
      <c r="AD75" s="290">
        <v>5536860.9887786265</v>
      </c>
      <c r="AE75" s="290">
        <v>5552024.6384379137</v>
      </c>
      <c r="AF75" s="290">
        <v>5730533.5898454664</v>
      </c>
      <c r="AG75" s="290">
        <v>5743616</v>
      </c>
      <c r="AH75" s="290">
        <v>5625980.808530001</v>
      </c>
      <c r="AI75" s="290">
        <v>5362380</v>
      </c>
      <c r="AJ75" s="290">
        <v>5504704.9376498051</v>
      </c>
      <c r="AK75" s="290">
        <v>5680332</v>
      </c>
      <c r="AL75" s="290">
        <v>5407137</v>
      </c>
      <c r="AM75" s="290">
        <v>6293633</v>
      </c>
      <c r="AN75" s="290">
        <v>6203745</v>
      </c>
      <c r="AO75" s="290">
        <f>AO73+AO52</f>
        <v>6102457</v>
      </c>
      <c r="AP75" s="290">
        <v>6092486</v>
      </c>
      <c r="AQ75" s="290">
        <v>5970668</v>
      </c>
      <c r="AR75" s="290">
        <v>5959402</v>
      </c>
      <c r="AS75" s="290">
        <f>AS73+AS52</f>
        <v>6508206</v>
      </c>
      <c r="AT75" s="290">
        <v>6362812</v>
      </c>
      <c r="AU75" s="290">
        <f>AU73+AU52</f>
        <v>6356433</v>
      </c>
      <c r="AV75" s="290">
        <f>AV73+AV52</f>
        <v>6400939</v>
      </c>
      <c r="AW75" s="290">
        <v>6641559</v>
      </c>
      <c r="AX75" s="290">
        <f>AX73+AX52</f>
        <v>6572300</v>
      </c>
      <c r="AY75" s="290">
        <f>AY73+AY52</f>
        <v>6618596</v>
      </c>
      <c r="AZ75" s="290">
        <f>AZ73+AZ52</f>
        <v>6646498</v>
      </c>
    </row>
    <row r="76" spans="2:52" x14ac:dyDescent="0.25">
      <c r="I76" s="777"/>
      <c r="J76" s="777"/>
      <c r="K76" s="777"/>
      <c r="L76" s="777"/>
      <c r="M76" s="777"/>
      <c r="O76" s="101"/>
      <c r="AA76" s="348" t="s">
        <v>634</v>
      </c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spans="2:52" x14ac:dyDescent="0.25">
      <c r="I77" s="777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</row>
    <row r="78" spans="2:52" x14ac:dyDescent="0.25">
      <c r="I78" s="777"/>
    </row>
    <row r="79" spans="2:52" x14ac:dyDescent="0.25">
      <c r="I79" s="777"/>
    </row>
    <row r="80" spans="2:52" x14ac:dyDescent="0.25">
      <c r="I80" s="777"/>
    </row>
    <row r="81" spans="9:52" x14ac:dyDescent="0.25">
      <c r="I81" s="777"/>
      <c r="AX81" s="390"/>
      <c r="AY81" s="390"/>
      <c r="AZ81" s="390"/>
    </row>
    <row r="133" spans="29:29" x14ac:dyDescent="0.25">
      <c r="AC133" s="393"/>
    </row>
  </sheetData>
  <mergeCells count="29">
    <mergeCell ref="E3:E4"/>
    <mergeCell ref="B3:B4"/>
    <mergeCell ref="AA40:AA41"/>
    <mergeCell ref="Z3:Z4"/>
    <mergeCell ref="AA3:AA4"/>
    <mergeCell ref="AC3:AC4"/>
    <mergeCell ref="AE3:AE4"/>
    <mergeCell ref="AD3:AD4"/>
    <mergeCell ref="AF3:AF4"/>
    <mergeCell ref="AH3:AH4"/>
    <mergeCell ref="AZ3:AZ4"/>
    <mergeCell ref="AT3:AT4"/>
    <mergeCell ref="AU3:AU4"/>
    <mergeCell ref="AV3:AV4"/>
    <mergeCell ref="AW3:AW4"/>
    <mergeCell ref="AX3:AX4"/>
    <mergeCell ref="AN3:AN4"/>
    <mergeCell ref="AM3:AM4"/>
    <mergeCell ref="AG3:AG4"/>
    <mergeCell ref="AJ3:AJ4"/>
    <mergeCell ref="AL3:AL4"/>
    <mergeCell ref="AK3:AK4"/>
    <mergeCell ref="AI3:AI4"/>
    <mergeCell ref="AY3:AY4"/>
    <mergeCell ref="AO3:AO4"/>
    <mergeCell ref="AP3:AP4"/>
    <mergeCell ref="AQ3:AQ4"/>
    <mergeCell ref="AR3:AR4"/>
    <mergeCell ref="AS3:AS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866"/>
  <sheetViews>
    <sheetView showGridLines="0" tabSelected="1" view="pageBreakPreview" topLeftCell="A725" zoomScale="90" zoomScaleNormal="85" zoomScaleSheetLayoutView="90" workbookViewId="0">
      <pane xSplit="2" topLeftCell="C1" activePane="topRight" state="frozen"/>
      <selection activeCell="AC12" sqref="AC12"/>
      <selection pane="topRight" activeCell="D797" sqref="D797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955"/>
      <c r="C4" s="542"/>
      <c r="D4" s="296"/>
      <c r="E4" s="296"/>
      <c r="F4" s="986" t="s">
        <v>276</v>
      </c>
      <c r="G4" s="986"/>
      <c r="H4" s="296"/>
      <c r="I4" s="296"/>
      <c r="J4" s="296"/>
      <c r="K4" s="296"/>
    </row>
    <row r="5" spans="1:12" ht="64.5" thickBot="1" x14ac:dyDescent="0.25">
      <c r="B5" s="956"/>
      <c r="C5" s="577"/>
      <c r="D5" s="294" t="s">
        <v>274</v>
      </c>
      <c r="E5" s="294" t="s">
        <v>275</v>
      </c>
      <c r="F5" s="294" t="s">
        <v>379</v>
      </c>
      <c r="G5" s="294" t="s">
        <v>380</v>
      </c>
      <c r="H5" s="294" t="s">
        <v>381</v>
      </c>
      <c r="I5" s="294" t="s">
        <v>382</v>
      </c>
      <c r="J5" s="294" t="s">
        <v>383</v>
      </c>
      <c r="K5" s="294" t="s">
        <v>214</v>
      </c>
    </row>
    <row r="6" spans="1:12" ht="12.75" x14ac:dyDescent="0.2">
      <c r="B6" s="296"/>
      <c r="C6" s="296"/>
      <c r="D6" s="296" t="s">
        <v>220</v>
      </c>
      <c r="E6" s="297" t="s">
        <v>220</v>
      </c>
      <c r="F6" s="296" t="s">
        <v>220</v>
      </c>
      <c r="G6" s="296" t="s">
        <v>220</v>
      </c>
      <c r="H6" s="296" t="s">
        <v>220</v>
      </c>
      <c r="I6" s="296" t="s">
        <v>220</v>
      </c>
      <c r="J6" s="296" t="s">
        <v>220</v>
      </c>
      <c r="K6" s="296" t="s">
        <v>220</v>
      </c>
    </row>
    <row r="7" spans="1:12" s="23" customFormat="1" ht="12.75" x14ac:dyDescent="0.2">
      <c r="B7" s="20"/>
      <c r="C7" s="20"/>
      <c r="D7" s="578"/>
      <c r="E7" s="578"/>
      <c r="F7" s="578"/>
      <c r="G7" s="578"/>
      <c r="H7" s="578"/>
      <c r="I7" s="579"/>
      <c r="J7" s="578"/>
      <c r="K7" s="579"/>
    </row>
    <row r="8" spans="1:12" ht="12.75" x14ac:dyDescent="0.2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298">
        <v>2914988.8747717962</v>
      </c>
      <c r="J8" s="164">
        <v>75490.801951265908</v>
      </c>
      <c r="K8" s="298">
        <v>2990479.6767230602</v>
      </c>
    </row>
    <row r="9" spans="1:12" ht="12.75" x14ac:dyDescent="0.2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0">
        <v>253424.14027247604</v>
      </c>
      <c r="J9" s="167">
        <v>282.84097606800003</v>
      </c>
      <c r="K9" s="580">
        <v>253706.98124854401</v>
      </c>
    </row>
    <row r="10" spans="1:12" ht="12.75" x14ac:dyDescent="0.2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1">
        <v>1232.0308</v>
      </c>
      <c r="J10" s="216">
        <v>985.44725000000005</v>
      </c>
      <c r="K10" s="581">
        <v>2217.4780499999997</v>
      </c>
    </row>
    <row r="11" spans="1:12" s="105" customFormat="1" ht="12.75" x14ac:dyDescent="0.2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298">
        <v>254656.17107247605</v>
      </c>
      <c r="J11" s="166">
        <v>1268.2882260680001</v>
      </c>
      <c r="K11" s="298">
        <v>255924.45929854398</v>
      </c>
    </row>
    <row r="12" spans="1:12" ht="12.75" x14ac:dyDescent="0.2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2">
        <v>0</v>
      </c>
      <c r="J12" s="167"/>
      <c r="K12" s="582">
        <v>0</v>
      </c>
    </row>
    <row r="13" spans="1:12" ht="12.75" x14ac:dyDescent="0.2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2">
        <v>0</v>
      </c>
      <c r="J13" s="165">
        <v>-3448.5439999999999</v>
      </c>
      <c r="K13" s="582">
        <v>-3448</v>
      </c>
    </row>
    <row r="14" spans="1:12" ht="12.75" x14ac:dyDescent="0.2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0">
        <v>0</v>
      </c>
      <c r="J14" s="167"/>
      <c r="K14" s="580">
        <v>0</v>
      </c>
    </row>
    <row r="15" spans="1:12" ht="13.5" thickBot="1" x14ac:dyDescent="0.25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299">
        <v>3169645.0458442699</v>
      </c>
      <c r="J15" s="193">
        <v>73310.54617733389</v>
      </c>
      <c r="K15" s="299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298">
        <v>3142594.2371958694</v>
      </c>
      <c r="J17" s="164">
        <v>72077.856710004999</v>
      </c>
      <c r="K17" s="298">
        <v>3214672.0939058699</v>
      </c>
    </row>
    <row r="18" spans="2:11" ht="12.75" x14ac:dyDescent="0.2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2">
        <v>-4598.2764951734061</v>
      </c>
      <c r="J18" s="165">
        <v>-182.26774</v>
      </c>
      <c r="K18" s="582">
        <v>-4780</v>
      </c>
    </row>
    <row r="19" spans="2:11" ht="12.75" x14ac:dyDescent="0.2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1">
        <v>-345.0958</v>
      </c>
      <c r="J19" s="216">
        <v>-276.02633000000003</v>
      </c>
      <c r="K19" s="581">
        <v>-621.12212999999997</v>
      </c>
    </row>
    <row r="20" spans="2:11" s="105" customFormat="1" ht="12.75" x14ac:dyDescent="0.2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298">
        <v>-4943.3722951734053</v>
      </c>
      <c r="J20" s="166">
        <v>-458.29407000000003</v>
      </c>
      <c r="K20" s="298">
        <v>-5401</v>
      </c>
    </row>
    <row r="21" spans="2:11" ht="12.75" x14ac:dyDescent="0.2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2">
        <v>117080.467</v>
      </c>
      <c r="J21" s="167"/>
      <c r="K21" s="582">
        <v>117080.467</v>
      </c>
    </row>
    <row r="22" spans="2:11" ht="12.75" x14ac:dyDescent="0.2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2">
        <v>0</v>
      </c>
      <c r="J22" s="167"/>
      <c r="K22" s="582">
        <v>0</v>
      </c>
    </row>
    <row r="23" spans="2:11" ht="12.75" x14ac:dyDescent="0.2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2">
        <v>0</v>
      </c>
      <c r="J23" s="165">
        <v>-1111</v>
      </c>
      <c r="K23" s="582">
        <v>-1111</v>
      </c>
    </row>
    <row r="24" spans="2:11" ht="12.75" x14ac:dyDescent="0.2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2">
        <v>108120.66859</v>
      </c>
      <c r="J24" s="165"/>
      <c r="K24" s="582">
        <v>108120.66859</v>
      </c>
    </row>
    <row r="25" spans="2:11" ht="12.75" x14ac:dyDescent="0.2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1">
        <v>0</v>
      </c>
      <c r="J25" s="216"/>
      <c r="K25" s="581">
        <v>0</v>
      </c>
    </row>
    <row r="26" spans="2:11" ht="13.5" thickBot="1" x14ac:dyDescent="0.25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299">
        <v>3362852.0004906962</v>
      </c>
      <c r="J26" s="193">
        <v>70508.562640004966</v>
      </c>
      <c r="K26" s="299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955"/>
      <c r="C29" s="542"/>
      <c r="D29" s="296"/>
      <c r="E29" s="296"/>
      <c r="F29" s="986" t="s">
        <v>276</v>
      </c>
      <c r="G29" s="986"/>
      <c r="H29" s="296"/>
      <c r="I29" s="296"/>
      <c r="J29" s="296"/>
      <c r="K29" s="296"/>
    </row>
    <row r="30" spans="2:11" ht="64.5" thickBot="1" x14ac:dyDescent="0.25">
      <c r="B30" s="956"/>
      <c r="C30" s="577"/>
      <c r="D30" s="294" t="s">
        <v>274</v>
      </c>
      <c r="E30" s="294" t="s">
        <v>275</v>
      </c>
      <c r="F30" s="294" t="s">
        <v>379</v>
      </c>
      <c r="G30" s="294" t="s">
        <v>380</v>
      </c>
      <c r="H30" s="294" t="s">
        <v>397</v>
      </c>
      <c r="I30" s="294" t="s">
        <v>382</v>
      </c>
      <c r="J30" s="294" t="s">
        <v>383</v>
      </c>
      <c r="K30" s="294" t="s">
        <v>214</v>
      </c>
    </row>
    <row r="31" spans="2:11" ht="12.75" x14ac:dyDescent="0.2">
      <c r="B31" s="296"/>
      <c r="C31" s="296"/>
      <c r="D31" s="296" t="s">
        <v>220</v>
      </c>
      <c r="E31" s="297" t="s">
        <v>220</v>
      </c>
      <c r="F31" s="296" t="s">
        <v>220</v>
      </c>
      <c r="G31" s="296" t="s">
        <v>220</v>
      </c>
      <c r="H31" s="296" t="s">
        <v>220</v>
      </c>
      <c r="I31" s="296" t="s">
        <v>220</v>
      </c>
      <c r="J31" s="296" t="s">
        <v>220</v>
      </c>
      <c r="K31" s="296" t="s">
        <v>220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298">
        <v>2914990</v>
      </c>
      <c r="J33" s="107">
        <v>75491</v>
      </c>
      <c r="K33" s="298">
        <v>2990481</v>
      </c>
      <c r="L33" s="16"/>
    </row>
    <row r="34" spans="2:12" ht="12.75" x14ac:dyDescent="0.2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0">
        <v>267677</v>
      </c>
      <c r="J34" s="109">
        <v>-234</v>
      </c>
      <c r="K34" s="300">
        <v>267443</v>
      </c>
      <c r="L34" s="16"/>
    </row>
    <row r="35" spans="2:12" ht="12.75" x14ac:dyDescent="0.2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1">
        <v>-40073</v>
      </c>
      <c r="J35" s="213">
        <v>270</v>
      </c>
      <c r="K35" s="301">
        <v>-39803</v>
      </c>
      <c r="L35" s="16"/>
    </row>
    <row r="36" spans="2:12" s="105" customFormat="1" ht="12.75" x14ac:dyDescent="0.2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298">
        <v>227604</v>
      </c>
      <c r="J36" s="139">
        <v>36</v>
      </c>
      <c r="K36" s="298">
        <v>227640</v>
      </c>
      <c r="L36" s="583"/>
    </row>
    <row r="37" spans="2:12" ht="12.75" x14ac:dyDescent="0.2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2" t="s">
        <v>3</v>
      </c>
      <c r="J37" s="153" t="s">
        <v>3</v>
      </c>
      <c r="K37" s="302" t="s">
        <v>3</v>
      </c>
      <c r="L37" s="16"/>
    </row>
    <row r="38" spans="2:12" ht="12.75" x14ac:dyDescent="0.2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3" t="s">
        <v>1</v>
      </c>
      <c r="J38" s="212">
        <v>-3449</v>
      </c>
      <c r="K38" s="304">
        <v>-3449</v>
      </c>
      <c r="L38" s="16"/>
    </row>
    <row r="39" spans="2:12" ht="12.75" x14ac:dyDescent="0.2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5" t="s">
        <v>1</v>
      </c>
      <c r="J39" s="213" t="s">
        <v>3</v>
      </c>
      <c r="K39" s="305" t="s">
        <v>1</v>
      </c>
      <c r="L39" s="16"/>
    </row>
    <row r="40" spans="2:12" ht="13.5" thickBot="1" x14ac:dyDescent="0.25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299" t="s">
        <v>402</v>
      </c>
      <c r="J40" s="191">
        <v>72078</v>
      </c>
      <c r="K40" s="299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298">
        <v>3142594</v>
      </c>
      <c r="J42" s="107">
        <v>72078</v>
      </c>
      <c r="K42" s="298">
        <v>3214672</v>
      </c>
      <c r="L42" s="16"/>
    </row>
    <row r="43" spans="2:12" ht="12.75" x14ac:dyDescent="0.2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0">
        <v>74043</v>
      </c>
      <c r="J43" s="109">
        <v>-8656</v>
      </c>
      <c r="K43" s="300">
        <v>65387</v>
      </c>
      <c r="L43" s="16"/>
    </row>
    <row r="44" spans="2:12" ht="12.75" x14ac:dyDescent="0.2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6">
        <v>12934</v>
      </c>
      <c r="J44" s="213">
        <v>66</v>
      </c>
      <c r="K44" s="306">
        <v>13000</v>
      </c>
      <c r="L44" s="16"/>
    </row>
    <row r="45" spans="2:12" ht="12.75" x14ac:dyDescent="0.2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298">
        <v>86977</v>
      </c>
      <c r="J45" s="154">
        <v>-8590</v>
      </c>
      <c r="K45" s="298">
        <v>78387</v>
      </c>
      <c r="L45" s="16"/>
    </row>
    <row r="46" spans="2:12" ht="12.75" x14ac:dyDescent="0.2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0">
        <v>117080</v>
      </c>
      <c r="J46" s="153" t="s">
        <v>3</v>
      </c>
      <c r="K46" s="300">
        <v>117080</v>
      </c>
      <c r="L46" s="16"/>
    </row>
    <row r="47" spans="2:12" ht="12.75" x14ac:dyDescent="0.2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2" t="s">
        <v>1</v>
      </c>
      <c r="J47" s="153" t="s">
        <v>3</v>
      </c>
      <c r="K47" s="302" t="s">
        <v>1</v>
      </c>
      <c r="L47" s="16"/>
    </row>
    <row r="48" spans="2:12" ht="12.75" x14ac:dyDescent="0.2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7">
        <v>-150</v>
      </c>
      <c r="J48" s="153" t="s">
        <v>3</v>
      </c>
      <c r="K48" s="307">
        <v>-150</v>
      </c>
      <c r="L48" s="16"/>
    </row>
    <row r="49" spans="2:12" ht="12.75" x14ac:dyDescent="0.2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2" t="s">
        <v>1</v>
      </c>
      <c r="J49" s="109">
        <v>-1111</v>
      </c>
      <c r="K49" s="307">
        <v>-1111</v>
      </c>
      <c r="L49" s="16"/>
    </row>
    <row r="50" spans="2:12" ht="12.75" x14ac:dyDescent="0.2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08">
        <v>100016</v>
      </c>
      <c r="J50" s="144" t="s">
        <v>3</v>
      </c>
      <c r="K50" s="308">
        <v>100016</v>
      </c>
      <c r="L50" s="16"/>
    </row>
    <row r="51" spans="2:12" ht="12.75" x14ac:dyDescent="0.2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5" t="s">
        <v>3</v>
      </c>
      <c r="J51" s="213" t="s">
        <v>3</v>
      </c>
      <c r="K51" s="305" t="s">
        <v>3</v>
      </c>
      <c r="L51" s="16"/>
    </row>
    <row r="52" spans="2:12" ht="13.5" thickBot="1" x14ac:dyDescent="0.25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299">
        <v>3446517</v>
      </c>
      <c r="J52" s="191">
        <v>62377</v>
      </c>
      <c r="K52" s="299">
        <v>3508894</v>
      </c>
      <c r="L52" s="16"/>
    </row>
    <row r="53" spans="2:12" ht="12.75" x14ac:dyDescent="0.2">
      <c r="B53" s="584"/>
      <c r="C53" s="584"/>
      <c r="D53" s="585"/>
      <c r="E53" s="585"/>
      <c r="F53" s="585"/>
      <c r="G53" s="585"/>
      <c r="H53" s="584"/>
      <c r="I53" s="585"/>
      <c r="J53" s="585"/>
      <c r="K53" s="585"/>
    </row>
    <row r="54" spans="2:12" ht="12.75" x14ac:dyDescent="0.2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955"/>
      <c r="C55" s="542"/>
      <c r="D55" s="296"/>
      <c r="E55" s="296"/>
      <c r="F55" s="986" t="s">
        <v>276</v>
      </c>
      <c r="G55" s="986"/>
      <c r="H55" s="296"/>
      <c r="I55" s="296"/>
      <c r="J55" s="296"/>
      <c r="K55" s="296"/>
    </row>
    <row r="56" spans="2:12" ht="64.5" thickBot="1" x14ac:dyDescent="0.25">
      <c r="B56" s="956"/>
      <c r="C56" s="577"/>
      <c r="D56" s="294" t="s">
        <v>274</v>
      </c>
      <c r="E56" s="294" t="s">
        <v>275</v>
      </c>
      <c r="F56" s="294" t="s">
        <v>379</v>
      </c>
      <c r="G56" s="294" t="s">
        <v>380</v>
      </c>
      <c r="H56" s="294" t="s">
        <v>381</v>
      </c>
      <c r="I56" s="294" t="s">
        <v>382</v>
      </c>
      <c r="J56" s="294" t="s">
        <v>383</v>
      </c>
      <c r="K56" s="294" t="s">
        <v>214</v>
      </c>
    </row>
    <row r="57" spans="2:12" ht="12.75" x14ac:dyDescent="0.2">
      <c r="B57" s="296"/>
      <c r="C57" s="296"/>
      <c r="D57" s="296" t="s">
        <v>220</v>
      </c>
      <c r="E57" s="297" t="s">
        <v>220</v>
      </c>
      <c r="F57" s="296" t="s">
        <v>220</v>
      </c>
      <c r="G57" s="296" t="s">
        <v>220</v>
      </c>
      <c r="H57" s="296" t="s">
        <v>220</v>
      </c>
      <c r="I57" s="296" t="s">
        <v>220</v>
      </c>
      <c r="J57" s="296" t="s">
        <v>220</v>
      </c>
      <c r="K57" s="296" t="s">
        <v>220</v>
      </c>
    </row>
    <row r="58" spans="2:12" s="23" customFormat="1" ht="12.75" x14ac:dyDescent="0.2">
      <c r="B58" s="20"/>
      <c r="C58" s="20"/>
      <c r="D58" s="578"/>
      <c r="E58" s="578"/>
      <c r="F58" s="578"/>
      <c r="G58" s="578"/>
      <c r="H58" s="578"/>
      <c r="I58" s="579"/>
      <c r="J58" s="578"/>
      <c r="K58" s="579"/>
    </row>
    <row r="59" spans="2:12" ht="12.75" x14ac:dyDescent="0.2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298">
        <v>3142594.2367000002</v>
      </c>
      <c r="J59" s="169">
        <v>72077.856709999993</v>
      </c>
      <c r="K59" s="298">
        <v>3214672.0934100002</v>
      </c>
    </row>
    <row r="60" spans="2:12" ht="12.75" x14ac:dyDescent="0.2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298">
        <v>3733.4862200000002</v>
      </c>
      <c r="J60" s="170">
        <v>-2290.4097099999999</v>
      </c>
      <c r="K60" s="298">
        <v>1443.0765100000003</v>
      </c>
    </row>
    <row r="61" spans="2:12" ht="12.75" x14ac:dyDescent="0.2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09">
        <v>0</v>
      </c>
      <c r="J61" s="217">
        <v>0</v>
      </c>
      <c r="K61" s="309">
        <v>0</v>
      </c>
    </row>
    <row r="62" spans="2:12" s="105" customFormat="1" ht="12.75" x14ac:dyDescent="0.2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298">
        <v>3733.4862200000002</v>
      </c>
      <c r="J62" s="171">
        <v>-2290.4097099999999</v>
      </c>
      <c r="K62" s="298">
        <v>1443.0765100000003</v>
      </c>
    </row>
    <row r="63" spans="2:12" ht="12.75" x14ac:dyDescent="0.2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0">
        <v>0</v>
      </c>
      <c r="J63" s="172"/>
      <c r="K63" s="310">
        <v>0</v>
      </c>
    </row>
    <row r="64" spans="2:12" ht="12.75" x14ac:dyDescent="0.2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09">
        <v>0</v>
      </c>
      <c r="J64" s="217"/>
      <c r="K64" s="309">
        <v>0</v>
      </c>
    </row>
    <row r="65" spans="2:11" ht="13.5" thickBot="1" x14ac:dyDescent="0.25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299">
        <v>3146327</v>
      </c>
      <c r="J65" s="194">
        <v>69788</v>
      </c>
      <c r="K65" s="299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298">
        <v>3446516.5909699998</v>
      </c>
      <c r="J67" s="169">
        <v>62377.123380000005</v>
      </c>
      <c r="K67" s="298">
        <v>3508893.71435</v>
      </c>
    </row>
    <row r="68" spans="2:11" ht="12.75" x14ac:dyDescent="0.2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1">
        <v>56867.181339999996</v>
      </c>
      <c r="J68" s="170">
        <v>666.56074000000001</v>
      </c>
      <c r="K68" s="311">
        <v>57533.742079999996</v>
      </c>
    </row>
    <row r="69" spans="2:11" ht="12.75" x14ac:dyDescent="0.2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2">
        <v>76.86263000000001</v>
      </c>
      <c r="J69" s="217">
        <v>61.479179999999999</v>
      </c>
      <c r="K69" s="312">
        <v>138.34181000000001</v>
      </c>
    </row>
    <row r="70" spans="2:11" s="105" customFormat="1" ht="12.75" x14ac:dyDescent="0.2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298">
        <v>56944.043969999999</v>
      </c>
      <c r="J70" s="171">
        <v>728.03992000000005</v>
      </c>
      <c r="K70" s="298">
        <v>57672.083890000002</v>
      </c>
    </row>
    <row r="71" spans="2:11" ht="12.75" x14ac:dyDescent="0.2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1">
        <v>98495.77840000001</v>
      </c>
      <c r="J71" s="172">
        <v>0</v>
      </c>
      <c r="K71" s="311">
        <v>98495.77840000001</v>
      </c>
    </row>
    <row r="72" spans="2:11" ht="12.75" x14ac:dyDescent="0.2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86">
        <v>-100014.876</v>
      </c>
      <c r="J72" s="172">
        <v>0</v>
      </c>
      <c r="K72" s="586">
        <v>-100014.876</v>
      </c>
    </row>
    <row r="73" spans="2:11" ht="12.75" x14ac:dyDescent="0.2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2">
        <v>0</v>
      </c>
      <c r="J73" s="217">
        <v>0</v>
      </c>
      <c r="K73" s="312">
        <v>0</v>
      </c>
    </row>
    <row r="74" spans="2:11" ht="13.5" thickBot="1" x14ac:dyDescent="0.25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299">
        <v>3501941.5373399998</v>
      </c>
      <c r="J74" s="194">
        <v>63105.163300000007</v>
      </c>
      <c r="K74" s="299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955"/>
      <c r="C77" s="542"/>
      <c r="D77" s="296"/>
      <c r="E77" s="296"/>
      <c r="F77" s="986" t="s">
        <v>276</v>
      </c>
      <c r="G77" s="986"/>
      <c r="H77" s="296"/>
      <c r="I77" s="296"/>
      <c r="J77" s="296"/>
      <c r="K77" s="296"/>
    </row>
    <row r="78" spans="2:11" ht="64.5" thickBot="1" x14ac:dyDescent="0.25">
      <c r="B78" s="956"/>
      <c r="C78" s="577"/>
      <c r="D78" s="294" t="s">
        <v>274</v>
      </c>
      <c r="E78" s="294" t="s">
        <v>275</v>
      </c>
      <c r="F78" s="294" t="s">
        <v>379</v>
      </c>
      <c r="G78" s="294" t="s">
        <v>380</v>
      </c>
      <c r="H78" s="294" t="s">
        <v>381</v>
      </c>
      <c r="I78" s="294" t="s">
        <v>382</v>
      </c>
      <c r="J78" s="294" t="s">
        <v>383</v>
      </c>
      <c r="K78" s="294" t="s">
        <v>214</v>
      </c>
    </row>
    <row r="79" spans="2:11" ht="12.75" x14ac:dyDescent="0.2">
      <c r="B79" s="296"/>
      <c r="C79" s="296"/>
      <c r="D79" s="296" t="s">
        <v>220</v>
      </c>
      <c r="E79" s="297" t="s">
        <v>220</v>
      </c>
      <c r="F79" s="296" t="s">
        <v>220</v>
      </c>
      <c r="G79" s="296" t="s">
        <v>220</v>
      </c>
      <c r="H79" s="296" t="s">
        <v>220</v>
      </c>
      <c r="I79" s="296" t="s">
        <v>220</v>
      </c>
      <c r="J79" s="296" t="s">
        <v>220</v>
      </c>
      <c r="K79" s="296" t="s">
        <v>220</v>
      </c>
    </row>
    <row r="80" spans="2:11" s="23" customFormat="1" ht="12.75" x14ac:dyDescent="0.2">
      <c r="B80" s="21"/>
      <c r="C80" s="21"/>
      <c r="D80" s="587"/>
      <c r="E80" s="587"/>
      <c r="F80" s="587"/>
      <c r="G80" s="587"/>
      <c r="H80" s="587"/>
      <c r="I80" s="588"/>
      <c r="J80" s="587"/>
      <c r="K80" s="589"/>
    </row>
    <row r="81" spans="2:11" ht="12.75" x14ac:dyDescent="0.2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298">
        <v>3142594</v>
      </c>
      <c r="J81" s="174">
        <v>72078</v>
      </c>
      <c r="K81" s="298">
        <v>3214672</v>
      </c>
    </row>
    <row r="82" spans="2:11" ht="12.75" x14ac:dyDescent="0.2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1">
        <v>76409</v>
      </c>
      <c r="J82" s="177">
        <v>357</v>
      </c>
      <c r="K82" s="311">
        <v>76766</v>
      </c>
    </row>
    <row r="83" spans="2:11" ht="12.75" x14ac:dyDescent="0.2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2">
        <v>-655</v>
      </c>
      <c r="J83" s="218">
        <v>-522</v>
      </c>
      <c r="K83" s="312">
        <v>-1177</v>
      </c>
    </row>
    <row r="84" spans="2:11" s="105" customFormat="1" ht="12.75" x14ac:dyDescent="0.2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298">
        <v>75754</v>
      </c>
      <c r="J84" s="176">
        <v>-165</v>
      </c>
      <c r="K84" s="298">
        <v>75589</v>
      </c>
    </row>
    <row r="85" spans="2:11" ht="12.75" x14ac:dyDescent="0.2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1" t="s">
        <v>1</v>
      </c>
      <c r="J85" s="177"/>
      <c r="K85" s="313" t="s">
        <v>1</v>
      </c>
    </row>
    <row r="86" spans="2:11" ht="12.75" x14ac:dyDescent="0.2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1" t="s">
        <v>1</v>
      </c>
      <c r="J86" s="177"/>
      <c r="K86" s="314" t="s">
        <v>1</v>
      </c>
    </row>
    <row r="87" spans="2:11" ht="12.75" x14ac:dyDescent="0.2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2" t="s">
        <v>1</v>
      </c>
      <c r="J87" s="218"/>
      <c r="K87" s="315" t="s">
        <v>1</v>
      </c>
    </row>
    <row r="88" spans="2:11" ht="13.5" thickBot="1" x14ac:dyDescent="0.25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299">
        <v>3218348</v>
      </c>
      <c r="J88" s="195">
        <v>71913</v>
      </c>
      <c r="K88" s="299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298">
        <v>3446517</v>
      </c>
      <c r="J90" s="174">
        <v>62377</v>
      </c>
      <c r="K90" s="298">
        <v>3508894</v>
      </c>
    </row>
    <row r="91" spans="2:11" ht="12.75" x14ac:dyDescent="0.2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1">
        <v>126737</v>
      </c>
      <c r="J91" s="175">
        <v>1412</v>
      </c>
      <c r="K91" s="311">
        <v>128149</v>
      </c>
    </row>
    <row r="92" spans="2:11" ht="12.75" x14ac:dyDescent="0.2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2">
        <v>-579</v>
      </c>
      <c r="J92" s="218">
        <v>-464</v>
      </c>
      <c r="K92" s="312">
        <v>-1043</v>
      </c>
    </row>
    <row r="93" spans="2:11" s="105" customFormat="1" ht="12.75" x14ac:dyDescent="0.2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298">
        <v>126158</v>
      </c>
      <c r="J93" s="176">
        <v>948</v>
      </c>
      <c r="K93" s="298">
        <v>127106</v>
      </c>
    </row>
    <row r="94" spans="2:11" ht="12.75" x14ac:dyDescent="0.2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1">
        <v>97974</v>
      </c>
      <c r="J94" s="177" t="s">
        <v>1</v>
      </c>
      <c r="K94" s="311">
        <v>97975</v>
      </c>
    </row>
    <row r="95" spans="2:11" ht="12.75" x14ac:dyDescent="0.2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1">
        <v>-137496</v>
      </c>
      <c r="J95" s="177" t="s">
        <v>1</v>
      </c>
      <c r="K95" s="311">
        <v>-137496</v>
      </c>
    </row>
    <row r="96" spans="2:11" ht="12.75" x14ac:dyDescent="0.2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1">
        <v>-100015</v>
      </c>
      <c r="J96" s="177" t="s">
        <v>1</v>
      </c>
      <c r="K96" s="311">
        <v>-100015</v>
      </c>
    </row>
    <row r="97" spans="2:11" ht="12.75" x14ac:dyDescent="0.2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2" t="s">
        <v>1</v>
      </c>
      <c r="J97" s="218" t="s">
        <v>1</v>
      </c>
      <c r="K97" s="312" t="s">
        <v>1</v>
      </c>
    </row>
    <row r="98" spans="2:11" ht="13.5" thickBot="1" x14ac:dyDescent="0.25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299">
        <v>3433138</v>
      </c>
      <c r="J98" s="195">
        <v>63326</v>
      </c>
      <c r="K98" s="299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955"/>
      <c r="C101" s="542"/>
      <c r="D101" s="296"/>
      <c r="E101" s="296"/>
      <c r="F101" s="986" t="s">
        <v>276</v>
      </c>
      <c r="G101" s="986"/>
      <c r="H101" s="296"/>
      <c r="I101" s="296"/>
      <c r="J101" s="296"/>
      <c r="K101" s="296"/>
    </row>
    <row r="102" spans="2:11" ht="64.5" thickBot="1" x14ac:dyDescent="0.25">
      <c r="B102" s="956"/>
      <c r="C102" s="577"/>
      <c r="D102" s="294" t="s">
        <v>274</v>
      </c>
      <c r="E102" s="294" t="s">
        <v>275</v>
      </c>
      <c r="F102" s="294" t="s">
        <v>379</v>
      </c>
      <c r="G102" s="294" t="s">
        <v>380</v>
      </c>
      <c r="H102" s="294" t="s">
        <v>381</v>
      </c>
      <c r="I102" s="294" t="s">
        <v>382</v>
      </c>
      <c r="J102" s="294" t="s">
        <v>383</v>
      </c>
      <c r="K102" s="294" t="s">
        <v>214</v>
      </c>
    </row>
    <row r="103" spans="2:11" ht="12.75" x14ac:dyDescent="0.2">
      <c r="B103" s="296"/>
      <c r="C103" s="296"/>
      <c r="D103" s="296" t="s">
        <v>220</v>
      </c>
      <c r="E103" s="297" t="s">
        <v>220</v>
      </c>
      <c r="F103" s="296" t="s">
        <v>220</v>
      </c>
      <c r="G103" s="296" t="s">
        <v>220</v>
      </c>
      <c r="H103" s="296" t="s">
        <v>220</v>
      </c>
      <c r="I103" s="296" t="s">
        <v>220</v>
      </c>
      <c r="J103" s="296" t="s">
        <v>220</v>
      </c>
      <c r="K103" s="296" t="s">
        <v>220</v>
      </c>
    </row>
    <row r="104" spans="2:11" s="23" customFormat="1" ht="12.75" x14ac:dyDescent="0.2">
      <c r="B104" s="11"/>
      <c r="C104" s="11"/>
      <c r="D104" s="578"/>
      <c r="E104" s="578"/>
      <c r="F104" s="578"/>
      <c r="G104" s="578"/>
      <c r="H104" s="578"/>
      <c r="I104" s="588"/>
      <c r="J104" s="578"/>
      <c r="K104" s="579"/>
    </row>
    <row r="105" spans="2:11" ht="12.75" x14ac:dyDescent="0.2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298">
        <v>3142594.2367000002</v>
      </c>
      <c r="J105" s="169">
        <v>72077.856709999993</v>
      </c>
      <c r="K105" s="298">
        <v>3214672.0934100002</v>
      </c>
    </row>
    <row r="106" spans="2:11" ht="12.75" x14ac:dyDescent="0.2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1">
        <v>-4598.2764999999999</v>
      </c>
      <c r="J106" s="170">
        <v>-182.26774</v>
      </c>
      <c r="K106" s="311">
        <v>-4780</v>
      </c>
    </row>
    <row r="107" spans="2:11" ht="12.75" x14ac:dyDescent="0.2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2">
        <v>-345.0958</v>
      </c>
      <c r="J107" s="217">
        <v>-276.02633000000003</v>
      </c>
      <c r="K107" s="312">
        <v>-621.12212999999997</v>
      </c>
    </row>
    <row r="108" spans="2:11" s="105" customFormat="1" ht="12.75" x14ac:dyDescent="0.2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298">
        <v>-4943.3723</v>
      </c>
      <c r="J108" s="171">
        <v>-458.29407000000003</v>
      </c>
      <c r="K108" s="298">
        <v>-5401</v>
      </c>
    </row>
    <row r="109" spans="2:11" ht="12.75" x14ac:dyDescent="0.2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1">
        <v>117080.467</v>
      </c>
      <c r="J109" s="172">
        <v>0</v>
      </c>
      <c r="K109" s="311">
        <v>117080.467</v>
      </c>
    </row>
    <row r="110" spans="2:11" ht="12.75" x14ac:dyDescent="0.2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1" t="s">
        <v>1</v>
      </c>
      <c r="J110" s="172">
        <v>0</v>
      </c>
      <c r="K110" s="311" t="s">
        <v>1</v>
      </c>
    </row>
    <row r="111" spans="2:11" ht="12.75" x14ac:dyDescent="0.2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1" t="s">
        <v>1</v>
      </c>
      <c r="J111" s="170">
        <v>-1111</v>
      </c>
      <c r="K111" s="311">
        <v>-1111</v>
      </c>
    </row>
    <row r="112" spans="2:11" ht="12.75" x14ac:dyDescent="0.2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1">
        <v>108120.66859</v>
      </c>
      <c r="J112" s="172">
        <v>0</v>
      </c>
      <c r="K112" s="311">
        <v>108120.66859</v>
      </c>
    </row>
    <row r="113" spans="2:11" ht="12.75" x14ac:dyDescent="0.2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2" t="s">
        <v>1</v>
      </c>
      <c r="J113" s="217">
        <v>0</v>
      </c>
      <c r="K113" s="312" t="s">
        <v>1</v>
      </c>
    </row>
    <row r="114" spans="2:11" ht="13.5" thickBot="1" x14ac:dyDescent="0.25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299">
        <v>3362851.9999900004</v>
      </c>
      <c r="J114" s="194">
        <v>70508.562640000004</v>
      </c>
      <c r="K114" s="299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298">
        <v>3446516.5909599997</v>
      </c>
      <c r="J116" s="169">
        <v>62377.123240000001</v>
      </c>
      <c r="K116" s="298">
        <v>3508893.7141999993</v>
      </c>
    </row>
    <row r="117" spans="2:11" ht="12.75" x14ac:dyDescent="0.2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1">
        <v>225788.97718000002</v>
      </c>
      <c r="J117" s="170">
        <v>1599.2926499999999</v>
      </c>
      <c r="K117" s="311">
        <v>227388.26983</v>
      </c>
    </row>
    <row r="118" spans="2:11" ht="12.75" x14ac:dyDescent="0.2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2">
        <v>-1058.6623200000004</v>
      </c>
      <c r="J118" s="217">
        <v>-846</v>
      </c>
      <c r="K118" s="312">
        <v>-1905.4397400000003</v>
      </c>
    </row>
    <row r="119" spans="2:11" s="105" customFormat="1" ht="12.75" x14ac:dyDescent="0.2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298">
        <v>224730.31486000001</v>
      </c>
      <c r="J119" s="171">
        <v>752.51522999999997</v>
      </c>
      <c r="K119" s="298">
        <v>225482.83009</v>
      </c>
    </row>
    <row r="120" spans="2:11" ht="12.75" x14ac:dyDescent="0.2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1">
        <v>97974</v>
      </c>
      <c r="J120" s="172">
        <v>0</v>
      </c>
      <c r="K120" s="311">
        <v>97974</v>
      </c>
    </row>
    <row r="121" spans="2:11" ht="12.75" x14ac:dyDescent="0.2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1">
        <v>-137495.83518999998</v>
      </c>
      <c r="J121" s="170">
        <v>0</v>
      </c>
      <c r="K121" s="311">
        <v>-137495.83518999998</v>
      </c>
    </row>
    <row r="122" spans="2:11" ht="12.75" x14ac:dyDescent="0.2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1">
        <v>-100014.876</v>
      </c>
      <c r="J122" s="172">
        <v>0</v>
      </c>
      <c r="K122" s="311">
        <v>-100014.876</v>
      </c>
    </row>
    <row r="123" spans="2:11" ht="12.75" x14ac:dyDescent="0.2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2" t="s">
        <v>1</v>
      </c>
      <c r="J123" s="217">
        <v>0</v>
      </c>
      <c r="K123" s="312" t="s">
        <v>1</v>
      </c>
    </row>
    <row r="124" spans="2:11" ht="13.5" thickBot="1" x14ac:dyDescent="0.25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299">
        <v>3531710</v>
      </c>
      <c r="J124" s="194">
        <v>63129.638469999998</v>
      </c>
      <c r="K124" s="299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416</v>
      </c>
      <c r="C126" s="150"/>
    </row>
    <row r="127" spans="2:11" ht="13.5" thickBot="1" x14ac:dyDescent="0.25">
      <c r="B127" s="955"/>
      <c r="C127" s="542"/>
      <c r="D127" s="296"/>
      <c r="E127" s="296"/>
      <c r="F127" s="986" t="s">
        <v>276</v>
      </c>
      <c r="G127" s="986"/>
      <c r="H127" s="296"/>
      <c r="I127" s="296"/>
      <c r="J127" s="296"/>
      <c r="K127" s="296"/>
    </row>
    <row r="128" spans="2:11" ht="65.25" customHeight="1" thickBot="1" x14ac:dyDescent="0.25">
      <c r="B128" s="956"/>
      <c r="C128" s="577"/>
      <c r="D128" s="294" t="s">
        <v>274</v>
      </c>
      <c r="E128" s="294" t="s">
        <v>275</v>
      </c>
      <c r="F128" s="294" t="s">
        <v>379</v>
      </c>
      <c r="G128" s="294" t="s">
        <v>380</v>
      </c>
      <c r="H128" s="294" t="s">
        <v>397</v>
      </c>
      <c r="I128" s="294" t="s">
        <v>382</v>
      </c>
      <c r="J128" s="294" t="s">
        <v>383</v>
      </c>
      <c r="K128" s="294" t="s">
        <v>214</v>
      </c>
    </row>
    <row r="129" spans="2:11" ht="12.75" x14ac:dyDescent="0.2">
      <c r="B129" s="296"/>
      <c r="C129" s="296"/>
      <c r="D129" s="296" t="s">
        <v>220</v>
      </c>
      <c r="E129" s="297" t="s">
        <v>220</v>
      </c>
      <c r="F129" s="296" t="s">
        <v>220</v>
      </c>
      <c r="G129" s="296" t="s">
        <v>220</v>
      </c>
      <c r="H129" s="296" t="s">
        <v>220</v>
      </c>
      <c r="I129" s="296" t="s">
        <v>220</v>
      </c>
      <c r="J129" s="296" t="s">
        <v>220</v>
      </c>
      <c r="K129" s="296" t="s">
        <v>220</v>
      </c>
    </row>
    <row r="130" spans="2:11" s="23" customFormat="1" ht="8.25" customHeight="1" x14ac:dyDescent="0.2">
      <c r="B130" s="70"/>
      <c r="C130" s="70"/>
      <c r="D130" s="590"/>
      <c r="E130" s="590"/>
      <c r="F130" s="590"/>
      <c r="G130" s="590"/>
      <c r="H130" s="590"/>
      <c r="I130" s="590"/>
      <c r="J130" s="590"/>
      <c r="K130" s="590"/>
    </row>
    <row r="131" spans="2:11" ht="12.75" x14ac:dyDescent="0.2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298">
        <v>3142594</v>
      </c>
      <c r="J131" s="164" t="s">
        <v>8</v>
      </c>
      <c r="K131" s="298">
        <v>3214672</v>
      </c>
    </row>
    <row r="132" spans="2:11" ht="12.75" x14ac:dyDescent="0.2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1">
        <v>74043</v>
      </c>
      <c r="J132" s="167" t="s">
        <v>9</v>
      </c>
      <c r="K132" s="311">
        <v>65387</v>
      </c>
    </row>
    <row r="133" spans="2:11" ht="12.75" x14ac:dyDescent="0.2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2">
        <v>12934</v>
      </c>
      <c r="J133" s="216">
        <v>66</v>
      </c>
      <c r="K133" s="312">
        <v>13000</v>
      </c>
    </row>
    <row r="134" spans="2:11" s="105" customFormat="1" ht="12.75" x14ac:dyDescent="0.2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298">
        <v>86977</v>
      </c>
      <c r="J134" s="165" t="s">
        <v>11</v>
      </c>
      <c r="K134" s="298">
        <v>78387</v>
      </c>
    </row>
    <row r="135" spans="2:11" ht="12.75" x14ac:dyDescent="0.2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1">
        <v>117080</v>
      </c>
      <c r="J135" s="167" t="s">
        <v>3</v>
      </c>
      <c r="K135" s="311">
        <v>117080</v>
      </c>
    </row>
    <row r="136" spans="2:11" ht="12.75" x14ac:dyDescent="0.2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1" t="s">
        <v>3</v>
      </c>
      <c r="J136" s="167" t="s">
        <v>3</v>
      </c>
      <c r="K136" s="311" t="s">
        <v>3</v>
      </c>
    </row>
    <row r="137" spans="2:11" ht="12.75" x14ac:dyDescent="0.2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1">
        <v>-150</v>
      </c>
      <c r="J137" s="167" t="s">
        <v>3</v>
      </c>
      <c r="K137" s="311">
        <v>-150</v>
      </c>
    </row>
    <row r="138" spans="2:11" ht="12.75" x14ac:dyDescent="0.2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1" t="s">
        <v>3</v>
      </c>
      <c r="J138" s="167" t="s">
        <v>13</v>
      </c>
      <c r="K138" s="311" t="s">
        <v>13</v>
      </c>
    </row>
    <row r="139" spans="2:11" ht="12.75" x14ac:dyDescent="0.2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1">
        <v>100016</v>
      </c>
      <c r="J139" s="167" t="s">
        <v>3</v>
      </c>
      <c r="K139" s="311">
        <v>100016</v>
      </c>
    </row>
    <row r="140" spans="2:11" ht="12.75" x14ac:dyDescent="0.2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2" t="s">
        <v>3</v>
      </c>
      <c r="J140" s="216" t="s">
        <v>3</v>
      </c>
      <c r="K140" s="312" t="s">
        <v>3</v>
      </c>
    </row>
    <row r="141" spans="2:11" ht="13.5" thickBot="1" x14ac:dyDescent="0.25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299">
        <v>3446517</v>
      </c>
      <c r="J141" s="195">
        <v>62377</v>
      </c>
      <c r="K141" s="299">
        <v>3508894</v>
      </c>
    </row>
    <row r="142" spans="2:11" x14ac:dyDescent="0.2">
      <c r="B142" s="591"/>
      <c r="C142" s="591"/>
      <c r="D142" s="167"/>
      <c r="E142" s="167"/>
      <c r="F142" s="167"/>
      <c r="G142" s="167"/>
      <c r="H142" s="167"/>
      <c r="I142" s="592"/>
      <c r="J142" s="167"/>
      <c r="K142" s="592"/>
    </row>
    <row r="143" spans="2:11" ht="12.75" x14ac:dyDescent="0.2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298">
        <v>3446517</v>
      </c>
      <c r="J143" s="169">
        <v>62377</v>
      </c>
      <c r="K143" s="298">
        <v>3508894</v>
      </c>
    </row>
    <row r="144" spans="2:11" ht="12.75" x14ac:dyDescent="0.2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4">
        <v>58987</v>
      </c>
      <c r="J144" s="167">
        <v>2298</v>
      </c>
      <c r="K144" s="311">
        <v>61285</v>
      </c>
    </row>
    <row r="145" spans="2:11" ht="12.75" x14ac:dyDescent="0.2">
      <c r="B145" s="161" t="s">
        <v>400</v>
      </c>
      <c r="C145" s="161"/>
      <c r="D145" s="593" t="s">
        <v>3</v>
      </c>
      <c r="E145" s="593" t="s">
        <v>3</v>
      </c>
      <c r="F145" s="593" t="s">
        <v>17</v>
      </c>
      <c r="G145" s="593" t="s">
        <v>18</v>
      </c>
      <c r="H145" s="593" t="s">
        <v>3</v>
      </c>
      <c r="I145" s="315" t="s">
        <v>19</v>
      </c>
      <c r="J145" s="594" t="s">
        <v>20</v>
      </c>
      <c r="K145" s="312" t="s">
        <v>6</v>
      </c>
    </row>
    <row r="146" spans="2:11" s="105" customFormat="1" ht="12.75" x14ac:dyDescent="0.2">
      <c r="B146" s="162" t="s">
        <v>387</v>
      </c>
      <c r="C146" s="162"/>
      <c r="D146" s="595" t="s">
        <v>3</v>
      </c>
      <c r="E146" s="595" t="s">
        <v>3</v>
      </c>
      <c r="F146" s="595" t="s">
        <v>17</v>
      </c>
      <c r="G146" s="595" t="s">
        <v>18</v>
      </c>
      <c r="H146" s="595">
        <v>58987</v>
      </c>
      <c r="I146" s="298">
        <v>23692</v>
      </c>
      <c r="J146" s="595">
        <v>1123</v>
      </c>
      <c r="K146" s="298">
        <v>24815</v>
      </c>
    </row>
    <row r="147" spans="2:11" ht="12.75" x14ac:dyDescent="0.2">
      <c r="B147" s="161" t="s">
        <v>388</v>
      </c>
      <c r="C147" s="161"/>
      <c r="D147" s="596">
        <v>72445</v>
      </c>
      <c r="E147" s="596">
        <v>25530</v>
      </c>
      <c r="F147" s="596" t="s">
        <v>3</v>
      </c>
      <c r="G147" s="596" t="s">
        <v>3</v>
      </c>
      <c r="H147" s="596" t="s">
        <v>3</v>
      </c>
      <c r="I147" s="311">
        <v>97975</v>
      </c>
      <c r="J147" s="596" t="s">
        <v>3</v>
      </c>
      <c r="K147" s="311">
        <v>97975</v>
      </c>
    </row>
    <row r="148" spans="2:11" ht="12.75" x14ac:dyDescent="0.2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1" t="s">
        <v>21</v>
      </c>
      <c r="J148" s="167" t="s">
        <v>3</v>
      </c>
      <c r="K148" s="311" t="s">
        <v>21</v>
      </c>
    </row>
    <row r="149" spans="2:11" ht="12.75" x14ac:dyDescent="0.2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1" t="s">
        <v>22</v>
      </c>
      <c r="J149" s="167" t="s">
        <v>3</v>
      </c>
      <c r="K149" s="311">
        <v>-100016</v>
      </c>
    </row>
    <row r="150" spans="2:11" ht="12.75" x14ac:dyDescent="0.2">
      <c r="B150" s="161" t="s">
        <v>390</v>
      </c>
      <c r="C150" s="161"/>
      <c r="D150" s="594" t="s">
        <v>3</v>
      </c>
      <c r="E150" s="594" t="s">
        <v>23</v>
      </c>
      <c r="F150" s="594" t="s">
        <v>3</v>
      </c>
      <c r="G150" s="594" t="s">
        <v>3</v>
      </c>
      <c r="H150" s="217">
        <v>2932</v>
      </c>
      <c r="I150" s="312" t="s">
        <v>3</v>
      </c>
      <c r="J150" s="594" t="s">
        <v>3</v>
      </c>
      <c r="K150" s="312" t="s">
        <v>3</v>
      </c>
    </row>
    <row r="151" spans="2:11" ht="13.5" thickBot="1" x14ac:dyDescent="0.25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299">
        <v>3330672</v>
      </c>
      <c r="J151" s="194">
        <v>63500</v>
      </c>
      <c r="K151" s="299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955"/>
      <c r="C154" s="542"/>
      <c r="D154" s="296"/>
      <c r="E154" s="296"/>
      <c r="F154" s="987" t="s">
        <v>276</v>
      </c>
      <c r="G154" s="987"/>
      <c r="H154" s="296"/>
      <c r="I154" s="296"/>
      <c r="J154" s="296"/>
      <c r="K154" s="296"/>
    </row>
    <row r="155" spans="2:11" ht="64.5" thickBot="1" x14ac:dyDescent="0.25">
      <c r="B155" s="956"/>
      <c r="C155" s="577"/>
      <c r="D155" s="294" t="s">
        <v>274</v>
      </c>
      <c r="E155" s="294" t="s">
        <v>275</v>
      </c>
      <c r="F155" s="294" t="s">
        <v>379</v>
      </c>
      <c r="G155" s="294" t="s">
        <v>380</v>
      </c>
      <c r="H155" s="294" t="s">
        <v>277</v>
      </c>
      <c r="I155" s="294" t="s">
        <v>382</v>
      </c>
      <c r="J155" s="294" t="s">
        <v>383</v>
      </c>
      <c r="K155" s="294" t="s">
        <v>214</v>
      </c>
    </row>
    <row r="156" spans="2:11" ht="12.75" x14ac:dyDescent="0.2">
      <c r="B156" s="296"/>
      <c r="C156" s="296"/>
      <c r="D156" s="296" t="s">
        <v>220</v>
      </c>
      <c r="E156" s="297" t="s">
        <v>220</v>
      </c>
      <c r="F156" s="296" t="s">
        <v>220</v>
      </c>
      <c r="G156" s="296" t="s">
        <v>220</v>
      </c>
      <c r="H156" s="296" t="s">
        <v>220</v>
      </c>
      <c r="I156" s="296" t="s">
        <v>220</v>
      </c>
      <c r="J156" s="296" t="s">
        <v>220</v>
      </c>
      <c r="K156" s="296" t="s">
        <v>220</v>
      </c>
    </row>
    <row r="157" spans="2:11" s="23" customFormat="1" ht="12.75" x14ac:dyDescent="0.2">
      <c r="B157" s="8"/>
      <c r="C157" s="8"/>
      <c r="D157" s="267"/>
      <c r="E157" s="267"/>
      <c r="F157" s="267"/>
      <c r="G157" s="267"/>
      <c r="H157" s="267"/>
      <c r="I157" s="9"/>
      <c r="J157" s="267"/>
      <c r="K157" s="9"/>
    </row>
    <row r="158" spans="2:11" ht="12.75" x14ac:dyDescent="0.2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298">
        <v>3446517</v>
      </c>
      <c r="J158" s="164">
        <v>62377</v>
      </c>
      <c r="K158" s="298">
        <v>3508894</v>
      </c>
    </row>
    <row r="159" spans="2:11" ht="12.75" x14ac:dyDescent="0.2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1">
        <v>56867</v>
      </c>
      <c r="J159" s="167">
        <v>667</v>
      </c>
      <c r="K159" s="311">
        <v>57534</v>
      </c>
    </row>
    <row r="160" spans="2:11" ht="12.75" x14ac:dyDescent="0.2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2">
        <v>77</v>
      </c>
      <c r="J160" s="216">
        <v>61</v>
      </c>
      <c r="K160" s="312">
        <v>138</v>
      </c>
    </row>
    <row r="161" spans="2:11" s="105" customFormat="1" ht="12.75" x14ac:dyDescent="0.2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298">
        <v>56944</v>
      </c>
      <c r="J161" s="167">
        <v>728</v>
      </c>
      <c r="K161" s="298">
        <v>57672</v>
      </c>
    </row>
    <row r="162" spans="2:11" ht="12.75" x14ac:dyDescent="0.2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1">
        <v>98496</v>
      </c>
      <c r="J162" s="167" t="s">
        <v>41</v>
      </c>
      <c r="K162" s="311">
        <v>98496</v>
      </c>
    </row>
    <row r="163" spans="2:11" ht="12.75" x14ac:dyDescent="0.2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1">
        <v>-100015</v>
      </c>
      <c r="J163" s="167" t="s">
        <v>41</v>
      </c>
      <c r="K163" s="311">
        <v>-100015</v>
      </c>
    </row>
    <row r="164" spans="2:11" ht="13.5" thickBot="1" x14ac:dyDescent="0.25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299">
        <v>3501942</v>
      </c>
      <c r="J164" s="195">
        <v>63105</v>
      </c>
      <c r="K164" s="299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298">
        <v>3330672</v>
      </c>
      <c r="J166" s="169">
        <v>63500</v>
      </c>
      <c r="K166" s="298">
        <v>3394172</v>
      </c>
    </row>
    <row r="167" spans="2:11" ht="12.75" x14ac:dyDescent="0.2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4">
        <v>17811</v>
      </c>
      <c r="J167" s="167">
        <v>-143</v>
      </c>
      <c r="K167" s="311">
        <v>17668</v>
      </c>
    </row>
    <row r="168" spans="2:11" ht="12.75" x14ac:dyDescent="0.2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5">
        <v>2065</v>
      </c>
      <c r="J168" s="216" t="s">
        <v>1</v>
      </c>
      <c r="K168" s="312">
        <v>2065</v>
      </c>
    </row>
    <row r="169" spans="2:11" s="105" customFormat="1" ht="12.75" x14ac:dyDescent="0.2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298">
        <v>19876</v>
      </c>
      <c r="J169" s="167">
        <v>-143</v>
      </c>
      <c r="K169" s="298">
        <v>19733</v>
      </c>
    </row>
    <row r="170" spans="2:11" ht="12.75" x14ac:dyDescent="0.2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2">
        <v>23357</v>
      </c>
      <c r="J170" s="216">
        <v>-63357</v>
      </c>
      <c r="K170" s="312">
        <v>-40000</v>
      </c>
    </row>
    <row r="171" spans="2:11" ht="13.5" thickBot="1" x14ac:dyDescent="0.25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299">
        <v>3373905</v>
      </c>
      <c r="J171" s="195" t="s">
        <v>1</v>
      </c>
      <c r="K171" s="299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423</v>
      </c>
      <c r="C173" s="150"/>
    </row>
    <row r="174" spans="2:11" ht="13.5" customHeight="1" thickBot="1" x14ac:dyDescent="0.25">
      <c r="B174" s="955"/>
      <c r="C174" s="542"/>
      <c r="D174" s="296"/>
      <c r="E174" s="296"/>
      <c r="F174" s="986" t="s">
        <v>276</v>
      </c>
      <c r="G174" s="986"/>
      <c r="H174" s="296"/>
      <c r="I174" s="296"/>
      <c r="J174" s="296"/>
      <c r="K174" s="296"/>
    </row>
    <row r="175" spans="2:11" ht="77.25" thickBot="1" x14ac:dyDescent="0.25">
      <c r="B175" s="956"/>
      <c r="C175" s="577"/>
      <c r="D175" s="294" t="s">
        <v>274</v>
      </c>
      <c r="E175" s="294" t="s">
        <v>275</v>
      </c>
      <c r="F175" s="294" t="s">
        <v>379</v>
      </c>
      <c r="G175" s="293" t="s">
        <v>380</v>
      </c>
      <c r="H175" s="294" t="s">
        <v>278</v>
      </c>
      <c r="I175" s="294" t="s">
        <v>382</v>
      </c>
      <c r="J175" s="294" t="s">
        <v>383</v>
      </c>
      <c r="K175" s="294" t="s">
        <v>214</v>
      </c>
    </row>
    <row r="176" spans="2:11" ht="12.75" x14ac:dyDescent="0.2">
      <c r="B176" s="296"/>
      <c r="C176" s="296"/>
      <c r="D176" s="296" t="s">
        <v>220</v>
      </c>
      <c r="E176" s="542" t="s">
        <v>424</v>
      </c>
      <c r="F176" s="296" t="s">
        <v>220</v>
      </c>
      <c r="G176" s="296" t="s">
        <v>220</v>
      </c>
      <c r="H176" s="296" t="s">
        <v>220</v>
      </c>
      <c r="I176" s="296" t="s">
        <v>220</v>
      </c>
      <c r="J176" s="296" t="s">
        <v>220</v>
      </c>
      <c r="K176" s="296" t="s">
        <v>220</v>
      </c>
    </row>
    <row r="177" spans="2:12" s="23" customFormat="1" ht="12.75" x14ac:dyDescent="0.2">
      <c r="B177" s="8"/>
      <c r="C177" s="8"/>
      <c r="D177" s="267"/>
      <c r="E177" s="267"/>
      <c r="F177" s="267"/>
      <c r="G177" s="267"/>
      <c r="H177" s="267"/>
      <c r="I177" s="267"/>
      <c r="J177" s="9"/>
      <c r="K177" s="267"/>
      <c r="L177" s="15"/>
    </row>
    <row r="178" spans="2:12" ht="12.75" x14ac:dyDescent="0.2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298">
        <v>3446517</v>
      </c>
      <c r="J178" s="164">
        <v>62377</v>
      </c>
      <c r="K178" s="298">
        <v>3508894</v>
      </c>
    </row>
    <row r="179" spans="2:12" ht="12.75" x14ac:dyDescent="0.2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1">
        <v>126737</v>
      </c>
      <c r="J179" s="167">
        <v>1412</v>
      </c>
      <c r="K179" s="311">
        <v>128149</v>
      </c>
    </row>
    <row r="180" spans="2:12" ht="12.75" x14ac:dyDescent="0.2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2">
        <v>-579</v>
      </c>
      <c r="J180" s="216">
        <v>-464</v>
      </c>
      <c r="K180" s="312">
        <v>-1043</v>
      </c>
    </row>
    <row r="181" spans="2:12" s="105" customFormat="1" ht="12.75" x14ac:dyDescent="0.2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298">
        <v>126158</v>
      </c>
      <c r="J181" s="167">
        <v>948</v>
      </c>
      <c r="K181" s="298">
        <v>127106</v>
      </c>
      <c r="L181" s="15"/>
    </row>
    <row r="182" spans="2:12" ht="12.75" x14ac:dyDescent="0.2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1">
        <v>97974</v>
      </c>
      <c r="J182" s="167" t="s">
        <v>1</v>
      </c>
      <c r="K182" s="311">
        <v>97974</v>
      </c>
    </row>
    <row r="183" spans="2:12" ht="12.75" x14ac:dyDescent="0.2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1">
        <v>-137496</v>
      </c>
      <c r="J183" s="167" t="s">
        <v>1</v>
      </c>
      <c r="K183" s="311">
        <v>-137496</v>
      </c>
    </row>
    <row r="184" spans="2:12" ht="12.75" x14ac:dyDescent="0.2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1">
        <v>-100015</v>
      </c>
      <c r="J184" s="167" t="s">
        <v>1</v>
      </c>
      <c r="K184" s="311">
        <v>-100015</v>
      </c>
    </row>
    <row r="185" spans="2:12" ht="12.75" x14ac:dyDescent="0.2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1" t="s">
        <v>1</v>
      </c>
      <c r="J185" s="167" t="s">
        <v>1</v>
      </c>
      <c r="K185" s="311" t="s">
        <v>1</v>
      </c>
    </row>
    <row r="186" spans="2:12" ht="13.5" thickBot="1" x14ac:dyDescent="0.25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299">
        <v>3433138</v>
      </c>
      <c r="J186" s="193">
        <v>63325</v>
      </c>
      <c r="K186" s="299">
        <v>3496463</v>
      </c>
    </row>
    <row r="187" spans="2:12" s="23" customFormat="1" ht="12.75" x14ac:dyDescent="0.2">
      <c r="B187" s="597"/>
      <c r="C187" s="597"/>
      <c r="D187" s="167"/>
      <c r="E187" s="167"/>
      <c r="F187" s="167"/>
      <c r="G187" s="167"/>
      <c r="H187" s="167"/>
      <c r="I187" s="598"/>
      <c r="J187" s="167"/>
      <c r="K187" s="598"/>
      <c r="L187" s="15"/>
    </row>
    <row r="188" spans="2:12" ht="12.75" x14ac:dyDescent="0.2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298">
        <v>3330672</v>
      </c>
      <c r="J188" s="164">
        <v>63500</v>
      </c>
      <c r="K188" s="298">
        <v>3394172</v>
      </c>
    </row>
    <row r="189" spans="2:12" ht="12.75" x14ac:dyDescent="0.2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1">
        <v>156228</v>
      </c>
      <c r="J189" s="167">
        <v>-143</v>
      </c>
      <c r="K189" s="311">
        <v>156085</v>
      </c>
    </row>
    <row r="190" spans="2:12" ht="12.75" x14ac:dyDescent="0.2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2">
        <v>66483</v>
      </c>
      <c r="J190" s="216" t="s">
        <v>1</v>
      </c>
      <c r="K190" s="312">
        <v>66483</v>
      </c>
    </row>
    <row r="191" spans="2:12" s="105" customFormat="1" ht="12.75" x14ac:dyDescent="0.2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298">
        <v>222711</v>
      </c>
      <c r="J191" s="167">
        <v>-143</v>
      </c>
      <c r="K191" s="298">
        <v>222568</v>
      </c>
      <c r="L191" s="15"/>
    </row>
    <row r="192" spans="2:12" ht="12.75" x14ac:dyDescent="0.2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1">
        <v>-110176</v>
      </c>
      <c r="J192" s="167" t="s">
        <v>1</v>
      </c>
      <c r="K192" s="311">
        <v>-110176</v>
      </c>
    </row>
    <row r="193" spans="2:11" ht="12.75" x14ac:dyDescent="0.2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1">
        <v>23357</v>
      </c>
      <c r="J193" s="167">
        <v>-63357</v>
      </c>
      <c r="K193" s="311">
        <v>-40000</v>
      </c>
    </row>
    <row r="194" spans="2:11" ht="12.75" x14ac:dyDescent="0.2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2" t="s">
        <v>1</v>
      </c>
      <c r="J194" s="216" t="s">
        <v>1</v>
      </c>
      <c r="K194" s="312" t="s">
        <v>1</v>
      </c>
    </row>
    <row r="195" spans="2:11" ht="13.5" thickBot="1" x14ac:dyDescent="0.25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299">
        <v>3466564</v>
      </c>
      <c r="J195" s="193" t="s">
        <v>1</v>
      </c>
      <c r="K195" s="299">
        <v>3466564</v>
      </c>
    </row>
    <row r="196" spans="2:11" ht="12.75" x14ac:dyDescent="0.2">
      <c r="C196" s="15"/>
    </row>
    <row r="197" spans="2:11" ht="12.75" x14ac:dyDescent="0.2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955"/>
      <c r="C198" s="542"/>
      <c r="D198" s="296"/>
      <c r="E198" s="296"/>
      <c r="F198" s="986" t="s">
        <v>276</v>
      </c>
      <c r="G198" s="986"/>
      <c r="H198" s="296"/>
      <c r="I198" s="296"/>
      <c r="J198" s="296"/>
      <c r="K198" s="296"/>
    </row>
    <row r="199" spans="2:11" ht="64.5" thickBot="1" x14ac:dyDescent="0.25">
      <c r="B199" s="956"/>
      <c r="C199" s="577"/>
      <c r="D199" s="294" t="s">
        <v>274</v>
      </c>
      <c r="E199" s="294" t="s">
        <v>275</v>
      </c>
      <c r="F199" s="294" t="s">
        <v>379</v>
      </c>
      <c r="G199" s="294" t="s">
        <v>380</v>
      </c>
      <c r="H199" s="294" t="s">
        <v>277</v>
      </c>
      <c r="I199" s="294" t="s">
        <v>382</v>
      </c>
      <c r="J199" s="294" t="s">
        <v>383</v>
      </c>
      <c r="K199" s="294" t="s">
        <v>214</v>
      </c>
    </row>
    <row r="200" spans="2:11" ht="12.75" x14ac:dyDescent="0.2">
      <c r="B200" s="296"/>
      <c r="C200" s="296"/>
      <c r="D200" s="296" t="s">
        <v>220</v>
      </c>
      <c r="E200" s="297" t="s">
        <v>220</v>
      </c>
      <c r="F200" s="296" t="s">
        <v>220</v>
      </c>
      <c r="G200" s="296" t="s">
        <v>220</v>
      </c>
      <c r="H200" s="296" t="s">
        <v>220</v>
      </c>
      <c r="I200" s="296" t="s">
        <v>220</v>
      </c>
      <c r="J200" s="296" t="s">
        <v>220</v>
      </c>
      <c r="K200" s="296" t="s">
        <v>220</v>
      </c>
    </row>
    <row r="201" spans="2:11" ht="12.75" x14ac:dyDescent="0.2">
      <c r="B201" s="8"/>
      <c r="C201" s="8"/>
      <c r="D201" s="267"/>
      <c r="E201" s="267"/>
      <c r="F201" s="267"/>
      <c r="G201" s="267"/>
      <c r="H201" s="267"/>
      <c r="I201" s="9"/>
      <c r="J201" s="267"/>
      <c r="K201" s="9"/>
    </row>
    <row r="202" spans="2:11" ht="12.75" x14ac:dyDescent="0.2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298">
        <v>3446517</v>
      </c>
      <c r="J202" s="169">
        <v>62377</v>
      </c>
      <c r="K202" s="298">
        <v>3508894</v>
      </c>
    </row>
    <row r="203" spans="2:11" ht="12.75" x14ac:dyDescent="0.2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1">
        <v>225789</v>
      </c>
      <c r="J203" s="170">
        <v>1599</v>
      </c>
      <c r="K203" s="311">
        <v>227388</v>
      </c>
    </row>
    <row r="204" spans="2:11" ht="12.75" x14ac:dyDescent="0.2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599">
        <v>-1059</v>
      </c>
      <c r="J204" s="219">
        <v>-846</v>
      </c>
      <c r="K204" s="599">
        <v>-1905</v>
      </c>
    </row>
    <row r="205" spans="2:11" ht="12.75" x14ac:dyDescent="0.2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298">
        <v>224730</v>
      </c>
      <c r="J205" s="171">
        <v>753</v>
      </c>
      <c r="K205" s="298">
        <v>225483</v>
      </c>
    </row>
    <row r="206" spans="2:11" ht="12.75" x14ac:dyDescent="0.2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86">
        <v>97974</v>
      </c>
      <c r="J206" s="172">
        <v>0</v>
      </c>
      <c r="K206" s="586">
        <v>97974</v>
      </c>
    </row>
    <row r="207" spans="2:11" ht="12.75" x14ac:dyDescent="0.2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86" t="s">
        <v>1</v>
      </c>
      <c r="J207" s="172">
        <v>0</v>
      </c>
      <c r="K207" s="586" t="s">
        <v>1</v>
      </c>
    </row>
    <row r="208" spans="2:11" ht="12.75" x14ac:dyDescent="0.2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86">
        <v>-137496</v>
      </c>
      <c r="J208" s="172">
        <v>0</v>
      </c>
      <c r="K208" s="586">
        <v>-137496</v>
      </c>
    </row>
    <row r="209" spans="2:11" ht="12.75" x14ac:dyDescent="0.2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86">
        <v>-100015</v>
      </c>
      <c r="J209" s="172">
        <v>0</v>
      </c>
      <c r="K209" s="586">
        <v>-100015</v>
      </c>
    </row>
    <row r="210" spans="2:11" ht="12.75" x14ac:dyDescent="0.2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2" t="s">
        <v>1</v>
      </c>
      <c r="J210" s="217">
        <v>0</v>
      </c>
      <c r="K210" s="312" t="s">
        <v>1</v>
      </c>
    </row>
    <row r="211" spans="2:11" ht="13.5" thickBot="1" x14ac:dyDescent="0.25">
      <c r="B211" s="150" t="s">
        <v>182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299">
        <v>3531710</v>
      </c>
      <c r="J211" s="194">
        <v>63130</v>
      </c>
      <c r="K211" s="299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298">
        <v>3330672</v>
      </c>
      <c r="J213" s="163">
        <v>63500</v>
      </c>
      <c r="K213" s="298">
        <v>3394172</v>
      </c>
    </row>
    <row r="214" spans="2:11" ht="12.75" x14ac:dyDescent="0.2">
      <c r="B214" s="180" t="s">
        <v>421</v>
      </c>
      <c r="C214" s="180"/>
      <c r="D214" s="167" t="s">
        <v>1</v>
      </c>
      <c r="E214" s="600" t="s">
        <v>1</v>
      </c>
      <c r="F214" s="600" t="s">
        <v>1</v>
      </c>
      <c r="G214" s="600" t="s">
        <v>1</v>
      </c>
      <c r="H214" s="600">
        <v>220643</v>
      </c>
      <c r="I214" s="311">
        <v>220643</v>
      </c>
      <c r="J214" s="600">
        <v>-143</v>
      </c>
      <c r="K214" s="580">
        <v>220500</v>
      </c>
    </row>
    <row r="215" spans="2:11" ht="12.75" x14ac:dyDescent="0.2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2">
        <v>75649</v>
      </c>
      <c r="J215" s="601" t="s">
        <v>1</v>
      </c>
      <c r="K215" s="599">
        <v>75649</v>
      </c>
    </row>
    <row r="216" spans="2:11" ht="12.75" x14ac:dyDescent="0.2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298">
        <v>296292</v>
      </c>
      <c r="J216" s="163">
        <v>-143</v>
      </c>
      <c r="K216" s="298">
        <v>296149</v>
      </c>
    </row>
    <row r="217" spans="2:11" ht="12.75" x14ac:dyDescent="0.2">
      <c r="B217" s="161" t="s">
        <v>389</v>
      </c>
      <c r="C217" s="161"/>
      <c r="D217" s="167" t="s">
        <v>1</v>
      </c>
      <c r="E217" s="600" t="s">
        <v>1</v>
      </c>
      <c r="F217" s="600" t="s">
        <v>1</v>
      </c>
      <c r="G217" s="600" t="s">
        <v>1</v>
      </c>
      <c r="H217" s="600">
        <v>-110176</v>
      </c>
      <c r="I217" s="311">
        <v>-110176</v>
      </c>
      <c r="J217" s="600" t="s">
        <v>1</v>
      </c>
      <c r="K217" s="580">
        <v>-110176</v>
      </c>
    </row>
    <row r="218" spans="2:11" ht="12.75" x14ac:dyDescent="0.2">
      <c r="B218" s="161" t="s">
        <v>331</v>
      </c>
      <c r="C218" s="161"/>
      <c r="D218" s="167" t="s">
        <v>1</v>
      </c>
      <c r="E218" s="600" t="s">
        <v>1</v>
      </c>
      <c r="F218" s="600" t="s">
        <v>1</v>
      </c>
      <c r="G218" s="600" t="s">
        <v>1</v>
      </c>
      <c r="H218" s="600">
        <v>23357</v>
      </c>
      <c r="I218" s="311">
        <v>23357</v>
      </c>
      <c r="J218" s="600">
        <v>-63357</v>
      </c>
      <c r="K218" s="580">
        <v>-40000</v>
      </c>
    </row>
    <row r="219" spans="2:11" ht="12.75" x14ac:dyDescent="0.2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2" t="s">
        <v>1</v>
      </c>
      <c r="J219" s="601" t="s">
        <v>1</v>
      </c>
      <c r="K219" s="312" t="s">
        <v>1</v>
      </c>
    </row>
    <row r="220" spans="2:11" ht="13.5" thickBot="1" x14ac:dyDescent="0.25">
      <c r="B220" s="150" t="s">
        <v>186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299" t="s">
        <v>428</v>
      </c>
      <c r="J220" s="602" t="s">
        <v>1</v>
      </c>
      <c r="K220" s="299" t="s">
        <v>428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423</v>
      </c>
      <c r="C225" s="150"/>
    </row>
    <row r="226" spans="2:12" ht="13.5" thickBot="1" x14ac:dyDescent="0.25">
      <c r="B226" s="296"/>
      <c r="C226" s="296"/>
      <c r="D226" s="296"/>
      <c r="E226" s="296"/>
      <c r="F226" s="986" t="s">
        <v>276</v>
      </c>
      <c r="G226" s="986"/>
      <c r="H226" s="296"/>
      <c r="I226" s="296"/>
      <c r="J226" s="296"/>
      <c r="K226" s="296"/>
      <c r="L226" s="296"/>
    </row>
    <row r="227" spans="2:12" ht="64.5" thickBot="1" x14ac:dyDescent="0.25">
      <c r="B227" s="955"/>
      <c r="C227" s="316"/>
      <c r="D227" s="296" t="s">
        <v>274</v>
      </c>
      <c r="E227" s="296" t="s">
        <v>275</v>
      </c>
      <c r="F227" s="986" t="s">
        <v>429</v>
      </c>
      <c r="G227" s="986" t="s">
        <v>430</v>
      </c>
      <c r="H227" s="296" t="s">
        <v>431</v>
      </c>
      <c r="I227" s="296" t="s">
        <v>277</v>
      </c>
      <c r="J227" s="296" t="s">
        <v>432</v>
      </c>
      <c r="K227" s="296" t="s">
        <v>433</v>
      </c>
      <c r="L227" s="296" t="s">
        <v>214</v>
      </c>
    </row>
    <row r="228" spans="2:12" ht="13.5" thickBot="1" x14ac:dyDescent="0.25">
      <c r="B228" s="956"/>
      <c r="C228" s="603"/>
      <c r="D228" s="296" t="s">
        <v>220</v>
      </c>
      <c r="E228" s="297" t="s">
        <v>220</v>
      </c>
      <c r="F228" s="296" t="s">
        <v>220</v>
      </c>
      <c r="G228" s="296" t="s">
        <v>220</v>
      </c>
      <c r="H228" s="296" t="s">
        <v>220</v>
      </c>
      <c r="I228" s="296" t="s">
        <v>220</v>
      </c>
      <c r="J228" s="296" t="s">
        <v>220</v>
      </c>
      <c r="K228" s="296" t="s">
        <v>220</v>
      </c>
      <c r="L228" s="296" t="s">
        <v>220</v>
      </c>
    </row>
    <row r="229" spans="2:12" x14ac:dyDescent="0.2">
      <c r="B229" s="604"/>
      <c r="C229" s="604"/>
      <c r="D229" s="605"/>
      <c r="E229" s="605"/>
      <c r="F229" s="605"/>
      <c r="G229" s="606"/>
      <c r="H229" s="605"/>
      <c r="I229" s="605"/>
      <c r="J229" s="607"/>
      <c r="K229" s="605"/>
      <c r="L229" s="607"/>
    </row>
    <row r="230" spans="2:12" ht="12.75" x14ac:dyDescent="0.2">
      <c r="B230" s="150" t="s">
        <v>434</v>
      </c>
      <c r="C230" s="150"/>
      <c r="D230" s="259">
        <v>2166901</v>
      </c>
      <c r="E230" s="259">
        <v>692761</v>
      </c>
      <c r="F230" s="259">
        <v>-16182</v>
      </c>
      <c r="G230" s="608">
        <v>-210</v>
      </c>
      <c r="H230" s="261" t="s">
        <v>1</v>
      </c>
      <c r="I230" s="259">
        <v>603247</v>
      </c>
      <c r="J230" s="318">
        <v>3446517</v>
      </c>
      <c r="K230" s="259">
        <v>62377</v>
      </c>
      <c r="L230" s="318">
        <v>3508894</v>
      </c>
    </row>
    <row r="231" spans="2:12" ht="12.75" x14ac:dyDescent="0.2">
      <c r="B231" s="269" t="s">
        <v>385</v>
      </c>
      <c r="C231" s="269"/>
      <c r="D231" s="262" t="s">
        <v>1</v>
      </c>
      <c r="E231" s="262" t="s">
        <v>1</v>
      </c>
      <c r="F231" s="262" t="s">
        <v>1</v>
      </c>
      <c r="G231" s="6" t="s">
        <v>1</v>
      </c>
      <c r="H231" s="262" t="s">
        <v>1</v>
      </c>
      <c r="I231" s="260">
        <v>126737</v>
      </c>
      <c r="J231" s="318">
        <v>126737</v>
      </c>
      <c r="K231" s="260">
        <v>1412</v>
      </c>
      <c r="L231" s="318">
        <v>128149</v>
      </c>
    </row>
    <row r="232" spans="2:12" ht="13.5" thickBot="1" x14ac:dyDescent="0.25">
      <c r="B232" s="269" t="s">
        <v>435</v>
      </c>
      <c r="C232" s="269"/>
      <c r="D232" s="53" t="s">
        <v>1</v>
      </c>
      <c r="E232" s="53" t="s">
        <v>1</v>
      </c>
      <c r="F232" s="53" t="s">
        <v>1</v>
      </c>
      <c r="G232" s="609">
        <v>-579</v>
      </c>
      <c r="H232" s="53" t="s">
        <v>1</v>
      </c>
      <c r="I232" s="53" t="s">
        <v>1</v>
      </c>
      <c r="J232" s="610">
        <v>-579</v>
      </c>
      <c r="K232" s="53">
        <v>-464</v>
      </c>
      <c r="L232" s="320">
        <v>-1043</v>
      </c>
    </row>
    <row r="233" spans="2:12" ht="12.75" x14ac:dyDescent="0.2">
      <c r="B233" s="268" t="s">
        <v>436</v>
      </c>
      <c r="C233" s="268"/>
      <c r="D233" s="272" t="s">
        <v>1</v>
      </c>
      <c r="E233" s="272" t="s">
        <v>1</v>
      </c>
      <c r="F233" s="272" t="s">
        <v>1</v>
      </c>
      <c r="G233" s="611">
        <v>-579</v>
      </c>
      <c r="H233" s="272" t="s">
        <v>1</v>
      </c>
      <c r="I233" s="273">
        <v>126737</v>
      </c>
      <c r="J233" s="321">
        <v>126158</v>
      </c>
      <c r="K233" s="272">
        <v>948</v>
      </c>
      <c r="L233" s="321">
        <v>127106</v>
      </c>
    </row>
    <row r="234" spans="2:12" ht="12.75" x14ac:dyDescent="0.2">
      <c r="B234" s="269" t="s">
        <v>437</v>
      </c>
      <c r="C234" s="269"/>
      <c r="D234" s="264">
        <v>72445</v>
      </c>
      <c r="E234" s="264">
        <v>25529</v>
      </c>
      <c r="F234" s="53" t="s">
        <v>1</v>
      </c>
      <c r="G234" s="609" t="s">
        <v>1</v>
      </c>
      <c r="H234" s="53" t="s">
        <v>1</v>
      </c>
      <c r="I234" s="53" t="s">
        <v>1</v>
      </c>
      <c r="J234" s="320">
        <v>97974</v>
      </c>
      <c r="K234" s="53" t="s">
        <v>1</v>
      </c>
      <c r="L234" s="320">
        <v>97974</v>
      </c>
    </row>
    <row r="235" spans="2:12" ht="12.75" x14ac:dyDescent="0.2">
      <c r="B235" s="269" t="s">
        <v>389</v>
      </c>
      <c r="C235" s="269"/>
      <c r="D235" s="262" t="s">
        <v>1</v>
      </c>
      <c r="E235" s="262" t="s">
        <v>1</v>
      </c>
      <c r="F235" s="262" t="s">
        <v>1</v>
      </c>
      <c r="G235" s="6" t="s">
        <v>1</v>
      </c>
      <c r="H235" s="262" t="s">
        <v>1</v>
      </c>
      <c r="I235" s="260">
        <v>-137496</v>
      </c>
      <c r="J235" s="318">
        <v>-137496</v>
      </c>
      <c r="K235" s="262" t="s">
        <v>1</v>
      </c>
      <c r="L235" s="318">
        <v>-137496</v>
      </c>
    </row>
    <row r="236" spans="2:12" ht="12.75" x14ac:dyDescent="0.2">
      <c r="B236" s="269" t="s">
        <v>438</v>
      </c>
      <c r="C236" s="269"/>
      <c r="D236" s="262" t="s">
        <v>1</v>
      </c>
      <c r="E236" s="260">
        <v>-100015</v>
      </c>
      <c r="F236" s="262" t="s">
        <v>1</v>
      </c>
      <c r="G236" s="6" t="s">
        <v>1</v>
      </c>
      <c r="H236" s="262" t="s">
        <v>1</v>
      </c>
      <c r="I236" s="262" t="s">
        <v>1</v>
      </c>
      <c r="J236" s="318">
        <v>-100015</v>
      </c>
      <c r="K236" s="262" t="s">
        <v>1</v>
      </c>
      <c r="L236" s="318">
        <v>-100015</v>
      </c>
    </row>
    <row r="237" spans="2:12" ht="13.5" thickBot="1" x14ac:dyDescent="0.25">
      <c r="B237" s="269" t="s">
        <v>390</v>
      </c>
      <c r="C237" s="269"/>
      <c r="D237" s="262" t="s">
        <v>1</v>
      </c>
      <c r="E237" s="260">
        <v>7527</v>
      </c>
      <c r="F237" s="262" t="s">
        <v>1</v>
      </c>
      <c r="G237" s="609" t="s">
        <v>1</v>
      </c>
      <c r="H237" s="262" t="s">
        <v>1</v>
      </c>
      <c r="I237" s="260">
        <v>-7527</v>
      </c>
      <c r="J237" s="317" t="s">
        <v>1</v>
      </c>
      <c r="K237" s="262" t="s">
        <v>1</v>
      </c>
      <c r="L237" s="317" t="s">
        <v>1</v>
      </c>
    </row>
    <row r="238" spans="2:12" ht="13.5" thickBot="1" x14ac:dyDescent="0.25">
      <c r="B238" s="150" t="s">
        <v>439</v>
      </c>
      <c r="C238" s="150"/>
      <c r="D238" s="263">
        <v>2239346</v>
      </c>
      <c r="E238" s="263">
        <v>625802</v>
      </c>
      <c r="F238" s="263">
        <v>-16182</v>
      </c>
      <c r="G238" s="612">
        <v>-789</v>
      </c>
      <c r="H238" s="265" t="s">
        <v>1</v>
      </c>
      <c r="I238" s="263">
        <v>584961</v>
      </c>
      <c r="J238" s="319">
        <v>3433138</v>
      </c>
      <c r="K238" s="263">
        <v>63325</v>
      </c>
      <c r="L238" s="319">
        <v>3496463</v>
      </c>
    </row>
    <row r="239" spans="2:12" ht="13.5" thickTop="1" x14ac:dyDescent="0.2">
      <c r="B239" s="591"/>
      <c r="C239" s="591"/>
      <c r="D239" s="591"/>
      <c r="E239" s="591"/>
      <c r="F239" s="591"/>
      <c r="G239" s="613"/>
      <c r="H239" s="266"/>
      <c r="I239" s="591"/>
      <c r="J239" s="614"/>
      <c r="K239" s="591"/>
      <c r="L239" s="614"/>
    </row>
    <row r="240" spans="2:12" ht="12.75" x14ac:dyDescent="0.2">
      <c r="B240" s="150" t="s">
        <v>440</v>
      </c>
      <c r="C240" s="150"/>
      <c r="D240" s="259">
        <v>2239346</v>
      </c>
      <c r="E240" s="259">
        <v>615343</v>
      </c>
      <c r="F240" s="259">
        <v>-50056</v>
      </c>
      <c r="G240" s="615">
        <v>-1631</v>
      </c>
      <c r="H240" s="261" t="s">
        <v>1</v>
      </c>
      <c r="I240" s="259">
        <v>527670</v>
      </c>
      <c r="J240" s="318">
        <v>3330672</v>
      </c>
      <c r="K240" s="259">
        <v>63500</v>
      </c>
      <c r="L240" s="318">
        <v>3394172</v>
      </c>
    </row>
    <row r="241" spans="2:12" ht="12.75" x14ac:dyDescent="0.2">
      <c r="B241" s="271" t="s">
        <v>385</v>
      </c>
      <c r="C241" s="271"/>
      <c r="D241" s="262" t="s">
        <v>1</v>
      </c>
      <c r="E241" s="262" t="s">
        <v>1</v>
      </c>
      <c r="F241" s="262" t="s">
        <v>1</v>
      </c>
      <c r="G241" s="6" t="s">
        <v>1</v>
      </c>
      <c r="H241" s="262" t="s">
        <v>1</v>
      </c>
      <c r="I241" s="260">
        <v>156228</v>
      </c>
      <c r="J241" s="318">
        <v>156228</v>
      </c>
      <c r="K241" s="262">
        <v>-143</v>
      </c>
      <c r="L241" s="318">
        <v>156085</v>
      </c>
    </row>
    <row r="242" spans="2:12" ht="13.5" thickBot="1" x14ac:dyDescent="0.25">
      <c r="B242" s="271" t="s">
        <v>435</v>
      </c>
      <c r="C242" s="271"/>
      <c r="D242" s="53" t="s">
        <v>1</v>
      </c>
      <c r="E242" s="53" t="s">
        <v>1</v>
      </c>
      <c r="F242" s="264">
        <v>51547</v>
      </c>
      <c r="G242" s="616">
        <v>1432</v>
      </c>
      <c r="H242" s="264">
        <v>13504</v>
      </c>
      <c r="I242" s="53" t="s">
        <v>1</v>
      </c>
      <c r="J242" s="320">
        <v>66483</v>
      </c>
      <c r="K242" s="53" t="s">
        <v>1</v>
      </c>
      <c r="L242" s="320">
        <v>66483</v>
      </c>
    </row>
    <row r="243" spans="2:12" ht="12.75" x14ac:dyDescent="0.2">
      <c r="B243" s="270" t="s">
        <v>436</v>
      </c>
      <c r="C243" s="270"/>
      <c r="D243" s="617" t="s">
        <v>1</v>
      </c>
      <c r="E243" s="617" t="s">
        <v>1</v>
      </c>
      <c r="F243" s="618">
        <v>51547</v>
      </c>
      <c r="G243" s="619">
        <v>1432</v>
      </c>
      <c r="H243" s="618">
        <v>13504</v>
      </c>
      <c r="I243" s="618">
        <v>156228</v>
      </c>
      <c r="J243" s="620">
        <v>222711</v>
      </c>
      <c r="K243" s="617">
        <v>-143</v>
      </c>
      <c r="L243" s="620">
        <v>222568</v>
      </c>
    </row>
    <row r="244" spans="2:12" ht="12.75" x14ac:dyDescent="0.2">
      <c r="B244" s="269" t="s">
        <v>389</v>
      </c>
      <c r="C244" s="269"/>
      <c r="D244" s="262" t="s">
        <v>1</v>
      </c>
      <c r="E244" s="262" t="s">
        <v>1</v>
      </c>
      <c r="F244" s="262" t="s">
        <v>1</v>
      </c>
      <c r="G244" s="6" t="s">
        <v>1</v>
      </c>
      <c r="H244" s="262" t="s">
        <v>1</v>
      </c>
      <c r="I244" s="260">
        <v>-110176</v>
      </c>
      <c r="J244" s="318">
        <v>-110176</v>
      </c>
      <c r="K244" s="262" t="s">
        <v>1</v>
      </c>
      <c r="L244" s="318">
        <v>-110176</v>
      </c>
    </row>
    <row r="245" spans="2:12" ht="12.75" x14ac:dyDescent="0.2">
      <c r="B245" s="269" t="s">
        <v>441</v>
      </c>
      <c r="C245" s="269"/>
      <c r="D245" s="262" t="s">
        <v>1</v>
      </c>
      <c r="E245" s="262" t="s">
        <v>1</v>
      </c>
      <c r="F245" s="262" t="s">
        <v>1</v>
      </c>
      <c r="G245" s="6" t="s">
        <v>1</v>
      </c>
      <c r="H245" s="262" t="s">
        <v>1</v>
      </c>
      <c r="I245" s="260">
        <v>23357</v>
      </c>
      <c r="J245" s="318">
        <v>23357</v>
      </c>
      <c r="K245" s="260">
        <v>-63357</v>
      </c>
      <c r="L245" s="318">
        <v>-40000</v>
      </c>
    </row>
    <row r="246" spans="2:12" ht="13.5" thickBot="1" x14ac:dyDescent="0.25">
      <c r="B246" s="269" t="s">
        <v>390</v>
      </c>
      <c r="C246" s="269"/>
      <c r="D246" s="262" t="s">
        <v>1</v>
      </c>
      <c r="E246" s="260">
        <v>4064</v>
      </c>
      <c r="F246" s="262" t="s">
        <v>1</v>
      </c>
      <c r="G246" s="609" t="s">
        <v>1</v>
      </c>
      <c r="H246" s="262" t="s">
        <v>1</v>
      </c>
      <c r="I246" s="260">
        <v>-4064</v>
      </c>
      <c r="J246" s="317" t="s">
        <v>1</v>
      </c>
      <c r="K246" s="262" t="s">
        <v>1</v>
      </c>
      <c r="L246" s="317" t="s">
        <v>1</v>
      </c>
    </row>
    <row r="247" spans="2:12" ht="13.5" thickBot="1" x14ac:dyDescent="0.25">
      <c r="B247" s="150" t="s">
        <v>442</v>
      </c>
      <c r="C247" s="150"/>
      <c r="D247" s="274">
        <v>2239346</v>
      </c>
      <c r="E247" s="274">
        <v>619407</v>
      </c>
      <c r="F247" s="274">
        <v>1491</v>
      </c>
      <c r="G247" s="621">
        <v>-199</v>
      </c>
      <c r="H247" s="274">
        <v>13504</v>
      </c>
      <c r="I247" s="274">
        <v>593015</v>
      </c>
      <c r="J247" s="322">
        <v>3466564</v>
      </c>
      <c r="K247" s="275" t="s">
        <v>1</v>
      </c>
      <c r="L247" s="322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426</v>
      </c>
      <c r="C251" s="150"/>
    </row>
    <row r="252" spans="2:12" ht="13.5" thickBot="1" x14ac:dyDescent="0.25">
      <c r="B252" s="296"/>
      <c r="C252" s="296"/>
      <c r="D252" s="296"/>
      <c r="E252" s="296"/>
      <c r="F252" s="986" t="s">
        <v>276</v>
      </c>
      <c r="G252" s="986"/>
      <c r="H252" s="296"/>
      <c r="I252" s="296"/>
      <c r="J252" s="296"/>
      <c r="K252" s="296"/>
      <c r="L252" s="296"/>
    </row>
    <row r="253" spans="2:12" ht="64.5" thickBot="1" x14ac:dyDescent="0.25">
      <c r="B253" s="955"/>
      <c r="C253" s="542"/>
      <c r="D253" s="296" t="s">
        <v>274</v>
      </c>
      <c r="E253" s="296" t="s">
        <v>275</v>
      </c>
      <c r="F253" s="986" t="s">
        <v>429</v>
      </c>
      <c r="G253" s="986" t="s">
        <v>430</v>
      </c>
      <c r="H253" s="296" t="s">
        <v>431</v>
      </c>
      <c r="I253" s="296" t="s">
        <v>277</v>
      </c>
      <c r="J253" s="296" t="s">
        <v>432</v>
      </c>
      <c r="K253" s="296" t="s">
        <v>433</v>
      </c>
      <c r="L253" s="296" t="s">
        <v>214</v>
      </c>
    </row>
    <row r="254" spans="2:12" ht="13.5" thickBot="1" x14ac:dyDescent="0.25">
      <c r="B254" s="956"/>
      <c r="C254" s="603"/>
      <c r="D254" s="296" t="s">
        <v>220</v>
      </c>
      <c r="E254" s="297" t="s">
        <v>220</v>
      </c>
      <c r="F254" s="296" t="s">
        <v>220</v>
      </c>
      <c r="G254" s="296" t="s">
        <v>220</v>
      </c>
      <c r="H254" s="296" t="s">
        <v>220</v>
      </c>
      <c r="I254" s="296" t="s">
        <v>220</v>
      </c>
      <c r="J254" s="296" t="s">
        <v>220</v>
      </c>
      <c r="K254" s="296" t="s">
        <v>220</v>
      </c>
      <c r="L254" s="296" t="s">
        <v>220</v>
      </c>
    </row>
    <row r="255" spans="2:12" ht="12.75" x14ac:dyDescent="0.2">
      <c r="B255" s="349"/>
      <c r="C255" s="349"/>
      <c r="D255" s="622"/>
      <c r="E255" s="622"/>
      <c r="F255" s="622"/>
      <c r="G255" s="622"/>
      <c r="H255" s="622"/>
      <c r="I255" s="622"/>
      <c r="J255" s="623"/>
      <c r="K255" s="622"/>
      <c r="L255" s="623"/>
    </row>
    <row r="256" spans="2:12" ht="12.75" x14ac:dyDescent="0.2">
      <c r="B256" s="150" t="s">
        <v>434</v>
      </c>
      <c r="C256" s="150"/>
      <c r="D256" s="624">
        <v>2166901</v>
      </c>
      <c r="E256" s="624">
        <v>692761</v>
      </c>
      <c r="F256" s="624">
        <v>-16182</v>
      </c>
      <c r="G256" s="622">
        <v>-210</v>
      </c>
      <c r="H256" s="622" t="s">
        <v>1</v>
      </c>
      <c r="I256" s="624">
        <v>603247</v>
      </c>
      <c r="J256" s="625">
        <v>3446517</v>
      </c>
      <c r="K256" s="624">
        <v>62377</v>
      </c>
      <c r="L256" s="625">
        <v>3508894</v>
      </c>
    </row>
    <row r="257" spans="2:12" ht="12.75" x14ac:dyDescent="0.2">
      <c r="B257" s="626" t="s">
        <v>385</v>
      </c>
      <c r="C257" s="626"/>
      <c r="D257" s="627" t="s">
        <v>1</v>
      </c>
      <c r="E257" s="627" t="s">
        <v>1</v>
      </c>
      <c r="F257" s="627" t="s">
        <v>1</v>
      </c>
      <c r="G257" s="627" t="s">
        <v>1</v>
      </c>
      <c r="H257" s="627" t="s">
        <v>1</v>
      </c>
      <c r="I257" s="628">
        <v>225789</v>
      </c>
      <c r="J257" s="625">
        <v>225789</v>
      </c>
      <c r="K257" s="624">
        <v>1599</v>
      </c>
      <c r="L257" s="625">
        <v>227388</v>
      </c>
    </row>
    <row r="258" spans="2:12" ht="13.5" thickBot="1" x14ac:dyDescent="0.25">
      <c r="B258" s="626" t="s">
        <v>435</v>
      </c>
      <c r="C258" s="626"/>
      <c r="D258" s="629" t="s">
        <v>1</v>
      </c>
      <c r="E258" s="629" t="s">
        <v>1</v>
      </c>
      <c r="F258" s="629" t="s">
        <v>1</v>
      </c>
      <c r="G258" s="630">
        <v>-1059</v>
      </c>
      <c r="H258" s="629" t="s">
        <v>1</v>
      </c>
      <c r="I258" s="631" t="s">
        <v>1</v>
      </c>
      <c r="J258" s="632">
        <v>-1059</v>
      </c>
      <c r="K258" s="631">
        <v>-846</v>
      </c>
      <c r="L258" s="632">
        <v>-1905</v>
      </c>
    </row>
    <row r="259" spans="2:12" ht="12.75" x14ac:dyDescent="0.2">
      <c r="B259" s="633" t="s">
        <v>436</v>
      </c>
      <c r="C259" s="633"/>
      <c r="D259" s="634" t="s">
        <v>1</v>
      </c>
      <c r="E259" s="634" t="s">
        <v>1</v>
      </c>
      <c r="F259" s="634" t="s">
        <v>1</v>
      </c>
      <c r="G259" s="635">
        <v>-1059</v>
      </c>
      <c r="H259" s="634" t="s">
        <v>1</v>
      </c>
      <c r="I259" s="635">
        <v>225789</v>
      </c>
      <c r="J259" s="636">
        <v>224730</v>
      </c>
      <c r="K259" s="634">
        <v>753</v>
      </c>
      <c r="L259" s="636">
        <v>225483</v>
      </c>
    </row>
    <row r="260" spans="2:12" ht="12.75" x14ac:dyDescent="0.2">
      <c r="B260" s="626" t="s">
        <v>437</v>
      </c>
      <c r="C260" s="626"/>
      <c r="D260" s="628">
        <v>72445</v>
      </c>
      <c r="E260" s="628">
        <v>25529</v>
      </c>
      <c r="F260" s="627" t="s">
        <v>1</v>
      </c>
      <c r="G260" s="627" t="s">
        <v>1</v>
      </c>
      <c r="H260" s="627" t="s">
        <v>1</v>
      </c>
      <c r="I260" s="622" t="s">
        <v>1</v>
      </c>
      <c r="J260" s="625">
        <v>97974</v>
      </c>
      <c r="K260" s="622" t="s">
        <v>1</v>
      </c>
      <c r="L260" s="625">
        <v>97974</v>
      </c>
    </row>
    <row r="261" spans="2:12" ht="12.75" x14ac:dyDescent="0.2">
      <c r="B261" s="626" t="s">
        <v>389</v>
      </c>
      <c r="C261" s="626"/>
      <c r="D261" s="627" t="s">
        <v>1</v>
      </c>
      <c r="E261" s="627" t="s">
        <v>1</v>
      </c>
      <c r="F261" s="627" t="s">
        <v>1</v>
      </c>
      <c r="G261" s="627" t="s">
        <v>1</v>
      </c>
      <c r="H261" s="627" t="s">
        <v>1</v>
      </c>
      <c r="I261" s="628">
        <v>-137496</v>
      </c>
      <c r="J261" s="625">
        <v>-137496</v>
      </c>
      <c r="K261" s="622" t="s">
        <v>1</v>
      </c>
      <c r="L261" s="625">
        <v>-137496</v>
      </c>
    </row>
    <row r="262" spans="2:12" ht="12.75" x14ac:dyDescent="0.2">
      <c r="B262" s="626" t="s">
        <v>438</v>
      </c>
      <c r="C262" s="626"/>
      <c r="D262" s="627" t="s">
        <v>1</v>
      </c>
      <c r="E262" s="628">
        <v>-100015</v>
      </c>
      <c r="F262" s="627" t="s">
        <v>1</v>
      </c>
      <c r="G262" s="627" t="s">
        <v>1</v>
      </c>
      <c r="H262" s="627" t="s">
        <v>1</v>
      </c>
      <c r="I262" s="627" t="s">
        <v>1</v>
      </c>
      <c r="J262" s="625">
        <v>-100015</v>
      </c>
      <c r="K262" s="622" t="s">
        <v>1</v>
      </c>
      <c r="L262" s="625">
        <v>-100015</v>
      </c>
    </row>
    <row r="263" spans="2:12" ht="13.5" thickBot="1" x14ac:dyDescent="0.25">
      <c r="B263" s="626" t="s">
        <v>390</v>
      </c>
      <c r="C263" s="626"/>
      <c r="D263" s="627" t="s">
        <v>1</v>
      </c>
      <c r="E263" s="628">
        <v>-2932</v>
      </c>
      <c r="F263" s="627" t="s">
        <v>1</v>
      </c>
      <c r="G263" s="627" t="s">
        <v>1</v>
      </c>
      <c r="H263" s="627" t="s">
        <v>1</v>
      </c>
      <c r="I263" s="628">
        <v>2932</v>
      </c>
      <c r="J263" s="637" t="s">
        <v>1</v>
      </c>
      <c r="K263" s="622" t="s">
        <v>1</v>
      </c>
      <c r="L263" s="637" t="s">
        <v>1</v>
      </c>
    </row>
    <row r="264" spans="2:12" ht="13.5" thickBot="1" x14ac:dyDescent="0.25">
      <c r="B264" s="150" t="s">
        <v>443</v>
      </c>
      <c r="C264" s="150"/>
      <c r="D264" s="638">
        <v>2239346</v>
      </c>
      <c r="E264" s="638">
        <v>615343</v>
      </c>
      <c r="F264" s="638">
        <v>-16182</v>
      </c>
      <c r="G264" s="638">
        <v>-1269</v>
      </c>
      <c r="H264" s="639" t="s">
        <v>1</v>
      </c>
      <c r="I264" s="638">
        <v>694472</v>
      </c>
      <c r="J264" s="640">
        <v>3531710</v>
      </c>
      <c r="K264" s="638">
        <v>63130</v>
      </c>
      <c r="L264" s="640">
        <v>3594840</v>
      </c>
    </row>
    <row r="265" spans="2:12" ht="13.5" thickTop="1" x14ac:dyDescent="0.2">
      <c r="B265" s="591"/>
      <c r="C265" s="591"/>
      <c r="D265" s="349"/>
      <c r="E265" s="349"/>
      <c r="F265" s="349"/>
      <c r="G265" s="349"/>
      <c r="H265" s="641"/>
      <c r="I265" s="349"/>
      <c r="J265" s="642"/>
      <c r="K265" s="349"/>
      <c r="L265" s="642"/>
    </row>
    <row r="266" spans="2:12" ht="12.75" x14ac:dyDescent="0.2">
      <c r="B266" s="150" t="s">
        <v>440</v>
      </c>
      <c r="C266" s="150"/>
      <c r="D266" s="624">
        <v>2239346</v>
      </c>
      <c r="E266" s="624">
        <v>615343</v>
      </c>
      <c r="F266" s="624">
        <v>-50056</v>
      </c>
      <c r="G266" s="624">
        <v>-1631</v>
      </c>
      <c r="H266" s="622" t="s">
        <v>1</v>
      </c>
      <c r="I266" s="624">
        <v>527670</v>
      </c>
      <c r="J266" s="625">
        <v>3330672</v>
      </c>
      <c r="K266" s="624">
        <v>63500</v>
      </c>
      <c r="L266" s="625">
        <v>3394172</v>
      </c>
    </row>
    <row r="267" spans="2:12" ht="12.75" x14ac:dyDescent="0.2">
      <c r="B267" s="643" t="s">
        <v>385</v>
      </c>
      <c r="C267" s="643"/>
      <c r="D267" s="627" t="s">
        <v>1</v>
      </c>
      <c r="E267" s="627" t="s">
        <v>1</v>
      </c>
      <c r="F267" s="627" t="s">
        <v>1</v>
      </c>
      <c r="G267" s="627" t="s">
        <v>1</v>
      </c>
      <c r="H267" s="627" t="s">
        <v>1</v>
      </c>
      <c r="I267" s="628">
        <v>220643</v>
      </c>
      <c r="J267" s="625">
        <v>220643</v>
      </c>
      <c r="K267" s="627">
        <v>-143</v>
      </c>
      <c r="L267" s="625">
        <v>220500</v>
      </c>
    </row>
    <row r="268" spans="2:12" ht="13.5" thickBot="1" x14ac:dyDescent="0.25">
      <c r="B268" s="643" t="s">
        <v>435</v>
      </c>
      <c r="C268" s="643"/>
      <c r="D268" s="629" t="s">
        <v>1</v>
      </c>
      <c r="E268" s="629" t="s">
        <v>1</v>
      </c>
      <c r="F268" s="630">
        <v>51547</v>
      </c>
      <c r="G268" s="629">
        <v>413</v>
      </c>
      <c r="H268" s="630">
        <v>23689</v>
      </c>
      <c r="I268" s="629" t="s">
        <v>1</v>
      </c>
      <c r="J268" s="632">
        <v>75649</v>
      </c>
      <c r="K268" s="629" t="s">
        <v>1</v>
      </c>
      <c r="L268" s="632">
        <v>75649</v>
      </c>
    </row>
    <row r="269" spans="2:12" ht="12.75" x14ac:dyDescent="0.2">
      <c r="B269" s="644" t="s">
        <v>436</v>
      </c>
      <c r="C269" s="644"/>
      <c r="D269" s="634" t="s">
        <v>1</v>
      </c>
      <c r="E269" s="634" t="s">
        <v>1</v>
      </c>
      <c r="F269" s="635">
        <v>51547</v>
      </c>
      <c r="G269" s="634">
        <v>413</v>
      </c>
      <c r="H269" s="635">
        <v>23689</v>
      </c>
      <c r="I269" s="635">
        <v>220643</v>
      </c>
      <c r="J269" s="636">
        <v>296292</v>
      </c>
      <c r="K269" s="634">
        <v>-143</v>
      </c>
      <c r="L269" s="636">
        <v>296149</v>
      </c>
    </row>
    <row r="270" spans="2:12" ht="12.75" x14ac:dyDescent="0.2">
      <c r="B270" s="626" t="s">
        <v>389</v>
      </c>
      <c r="C270" s="626"/>
      <c r="D270" s="627" t="s">
        <v>1</v>
      </c>
      <c r="E270" s="627" t="s">
        <v>1</v>
      </c>
      <c r="F270" s="627" t="s">
        <v>1</v>
      </c>
      <c r="G270" s="627" t="s">
        <v>1</v>
      </c>
      <c r="H270" s="627" t="s">
        <v>1</v>
      </c>
      <c r="I270" s="628">
        <v>-110176</v>
      </c>
      <c r="J270" s="625">
        <v>-110176</v>
      </c>
      <c r="K270" s="627" t="s">
        <v>1</v>
      </c>
      <c r="L270" s="625">
        <v>-110176</v>
      </c>
    </row>
    <row r="271" spans="2:12" ht="12.75" x14ac:dyDescent="0.2">
      <c r="B271" s="626" t="s">
        <v>441</v>
      </c>
      <c r="C271" s="626"/>
      <c r="D271" s="627" t="s">
        <v>1</v>
      </c>
      <c r="E271" s="627" t="s">
        <v>1</v>
      </c>
      <c r="F271" s="627" t="s">
        <v>1</v>
      </c>
      <c r="G271" s="627" t="s">
        <v>1</v>
      </c>
      <c r="H271" s="627" t="s">
        <v>1</v>
      </c>
      <c r="I271" s="628">
        <v>23357</v>
      </c>
      <c r="J271" s="625">
        <v>23357</v>
      </c>
      <c r="K271" s="628">
        <v>-63357</v>
      </c>
      <c r="L271" s="625">
        <v>-40000</v>
      </c>
    </row>
    <row r="272" spans="2:12" ht="13.5" thickBot="1" x14ac:dyDescent="0.25">
      <c r="B272" s="626" t="s">
        <v>390</v>
      </c>
      <c r="C272" s="626"/>
      <c r="D272" s="627" t="s">
        <v>1</v>
      </c>
      <c r="E272" s="628">
        <v>4064</v>
      </c>
      <c r="F272" s="627" t="s">
        <v>1</v>
      </c>
      <c r="G272" s="627" t="s">
        <v>1</v>
      </c>
      <c r="H272" s="627" t="s">
        <v>1</v>
      </c>
      <c r="I272" s="628">
        <v>-4064</v>
      </c>
      <c r="J272" s="637" t="s">
        <v>1</v>
      </c>
      <c r="K272" s="627" t="s">
        <v>1</v>
      </c>
      <c r="L272" s="637" t="s">
        <v>1</v>
      </c>
    </row>
    <row r="273" spans="2:12" ht="13.5" thickBot="1" x14ac:dyDescent="0.25">
      <c r="B273" s="150" t="s">
        <v>444</v>
      </c>
      <c r="C273" s="150"/>
      <c r="D273" s="638">
        <v>2239346</v>
      </c>
      <c r="E273" s="638">
        <v>619407</v>
      </c>
      <c r="F273" s="638">
        <v>1491</v>
      </c>
      <c r="G273" s="638">
        <v>-1218</v>
      </c>
      <c r="H273" s="638">
        <v>23689</v>
      </c>
      <c r="I273" s="638">
        <v>657430</v>
      </c>
      <c r="J273" s="645" t="s">
        <v>428</v>
      </c>
      <c r="K273" s="639" t="s">
        <v>1</v>
      </c>
      <c r="L273" s="645" t="s">
        <v>428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445</v>
      </c>
      <c r="C277" s="150"/>
    </row>
    <row r="278" spans="2:12" ht="13.5" thickBot="1" x14ac:dyDescent="0.25">
      <c r="B278" s="296"/>
      <c r="C278" s="296"/>
      <c r="D278" s="296"/>
      <c r="E278" s="296"/>
      <c r="F278" s="986" t="s">
        <v>446</v>
      </c>
      <c r="G278" s="986"/>
      <c r="H278" s="296"/>
      <c r="I278" s="296"/>
      <c r="J278" s="296"/>
      <c r="K278" s="296"/>
      <c r="L278" s="296"/>
    </row>
    <row r="279" spans="2:12" ht="64.5" thickBot="1" x14ac:dyDescent="0.25">
      <c r="B279" s="955"/>
      <c r="C279" s="542"/>
      <c r="D279" s="296" t="s">
        <v>274</v>
      </c>
      <c r="E279" s="296" t="s">
        <v>447</v>
      </c>
      <c r="F279" s="988" t="s">
        <v>429</v>
      </c>
      <c r="G279" s="988" t="s">
        <v>430</v>
      </c>
      <c r="H279" s="296" t="s">
        <v>431</v>
      </c>
      <c r="I279" s="296" t="s">
        <v>277</v>
      </c>
      <c r="J279" s="296" t="s">
        <v>432</v>
      </c>
      <c r="K279" s="296" t="s">
        <v>433</v>
      </c>
      <c r="L279" s="296" t="s">
        <v>214</v>
      </c>
    </row>
    <row r="280" spans="2:12" ht="13.5" thickBot="1" x14ac:dyDescent="0.25">
      <c r="B280" s="956"/>
      <c r="C280" s="603"/>
      <c r="D280" s="296" t="s">
        <v>220</v>
      </c>
      <c r="E280" s="297" t="s">
        <v>220</v>
      </c>
      <c r="F280" s="296" t="s">
        <v>220</v>
      </c>
      <c r="G280" s="296" t="s">
        <v>220</v>
      </c>
      <c r="H280" s="296" t="s">
        <v>220</v>
      </c>
      <c r="I280" s="296" t="s">
        <v>220</v>
      </c>
      <c r="J280" s="296" t="s">
        <v>220</v>
      </c>
      <c r="K280" s="296" t="s">
        <v>220</v>
      </c>
      <c r="L280" s="296" t="s">
        <v>220</v>
      </c>
    </row>
    <row r="281" spans="2:12" ht="12.75" x14ac:dyDescent="0.2">
      <c r="B281" s="349"/>
      <c r="C281" s="349"/>
      <c r="D281" s="622"/>
      <c r="E281" s="622"/>
      <c r="F281" s="622"/>
      <c r="G281" s="622"/>
      <c r="H281" s="622"/>
      <c r="I281" s="622"/>
      <c r="J281" s="623"/>
      <c r="K281" s="622"/>
      <c r="L281" s="623"/>
    </row>
    <row r="282" spans="2:12" ht="12.75" x14ac:dyDescent="0.2">
      <c r="B282" s="150" t="s">
        <v>440</v>
      </c>
      <c r="C282" s="150"/>
      <c r="D282" s="624">
        <v>2239346</v>
      </c>
      <c r="E282" s="646">
        <v>615343</v>
      </c>
      <c r="F282" s="646">
        <v>-46986</v>
      </c>
      <c r="G282" s="622">
        <v>-1631</v>
      </c>
      <c r="H282" s="624" t="s">
        <v>1</v>
      </c>
      <c r="I282" s="624">
        <v>525721</v>
      </c>
      <c r="J282" s="625">
        <v>3331793</v>
      </c>
      <c r="K282" s="624">
        <v>63500</v>
      </c>
      <c r="L282" s="625">
        <v>3395293</v>
      </c>
    </row>
    <row r="283" spans="2:12" ht="12.75" x14ac:dyDescent="0.2">
      <c r="B283" s="182" t="s">
        <v>385</v>
      </c>
      <c r="C283" s="182"/>
      <c r="D283" s="627" t="s">
        <v>1</v>
      </c>
      <c r="E283" s="627" t="s">
        <v>1</v>
      </c>
      <c r="F283" s="627" t="s">
        <v>1</v>
      </c>
      <c r="G283" s="627" t="s">
        <v>1</v>
      </c>
      <c r="H283" s="628" t="s">
        <v>1</v>
      </c>
      <c r="I283" s="628">
        <v>22203</v>
      </c>
      <c r="J283" s="625">
        <v>22203</v>
      </c>
      <c r="K283" s="624">
        <v>-143</v>
      </c>
      <c r="L283" s="625">
        <v>22060</v>
      </c>
    </row>
    <row r="284" spans="2:12" ht="13.5" thickBot="1" x14ac:dyDescent="0.25">
      <c r="B284" s="182" t="s">
        <v>435</v>
      </c>
      <c r="C284" s="182"/>
      <c r="D284" s="629" t="s">
        <v>1</v>
      </c>
      <c r="E284" s="630" t="s">
        <v>1</v>
      </c>
      <c r="F284" s="630" t="s">
        <v>1</v>
      </c>
      <c r="G284" s="630">
        <v>2065</v>
      </c>
      <c r="H284" s="631" t="s">
        <v>1</v>
      </c>
      <c r="I284" s="631" t="s">
        <v>1</v>
      </c>
      <c r="J284" s="647">
        <v>2065</v>
      </c>
      <c r="K284" s="648" t="s">
        <v>1</v>
      </c>
      <c r="L284" s="647">
        <v>2065</v>
      </c>
    </row>
    <row r="285" spans="2:12" ht="12.75" x14ac:dyDescent="0.2">
      <c r="B285" s="183" t="s">
        <v>436</v>
      </c>
      <c r="C285" s="183"/>
      <c r="D285" s="649" t="s">
        <v>1</v>
      </c>
      <c r="E285" s="649" t="s">
        <v>1</v>
      </c>
      <c r="F285" s="649" t="s">
        <v>1</v>
      </c>
      <c r="G285" s="649">
        <v>2065</v>
      </c>
      <c r="H285" s="649" t="s">
        <v>1</v>
      </c>
      <c r="I285" s="649">
        <v>22203</v>
      </c>
      <c r="J285" s="650">
        <v>24268</v>
      </c>
      <c r="K285" s="651">
        <v>-143</v>
      </c>
      <c r="L285" s="650">
        <v>24125</v>
      </c>
    </row>
    <row r="286" spans="2:12" ht="13.5" thickBot="1" x14ac:dyDescent="0.25">
      <c r="B286" s="182" t="s">
        <v>441</v>
      </c>
      <c r="C286" s="182"/>
      <c r="D286" s="628" t="s">
        <v>1</v>
      </c>
      <c r="E286" s="627" t="s">
        <v>1</v>
      </c>
      <c r="F286" s="627" t="s">
        <v>1</v>
      </c>
      <c r="G286" s="627" t="s">
        <v>1</v>
      </c>
      <c r="H286" s="622" t="s">
        <v>1</v>
      </c>
      <c r="I286" s="622">
        <v>23357</v>
      </c>
      <c r="J286" s="625">
        <v>23357</v>
      </c>
      <c r="K286" s="622" t="s">
        <v>79</v>
      </c>
      <c r="L286" s="625">
        <v>-40000</v>
      </c>
    </row>
    <row r="287" spans="2:12" ht="13.5" thickBot="1" x14ac:dyDescent="0.25">
      <c r="B287" s="150" t="s">
        <v>448</v>
      </c>
      <c r="C287" s="150"/>
      <c r="D287" s="652">
        <v>2239346</v>
      </c>
      <c r="E287" s="652">
        <v>615343</v>
      </c>
      <c r="F287" s="652" t="s">
        <v>74</v>
      </c>
      <c r="G287" s="653">
        <v>434</v>
      </c>
      <c r="H287" s="652" t="s">
        <v>1</v>
      </c>
      <c r="I287" s="652">
        <v>571281</v>
      </c>
      <c r="J287" s="654">
        <v>3379418</v>
      </c>
      <c r="K287" s="652" t="s">
        <v>1</v>
      </c>
      <c r="L287" s="654">
        <v>3379418</v>
      </c>
    </row>
    <row r="288" spans="2:12" ht="13.5" thickTop="1" x14ac:dyDescent="0.2">
      <c r="B288" s="591"/>
      <c r="C288" s="591"/>
      <c r="D288" s="655"/>
      <c r="E288" s="655"/>
      <c r="F288" s="655"/>
      <c r="G288" s="656"/>
      <c r="H288" s="655"/>
      <c r="I288" s="655"/>
      <c r="J288" s="657"/>
      <c r="K288" s="655"/>
      <c r="L288" s="657"/>
    </row>
    <row r="289" spans="2:12" ht="12.75" x14ac:dyDescent="0.2">
      <c r="B289" s="150" t="s">
        <v>449</v>
      </c>
      <c r="C289" s="150"/>
      <c r="D289" s="624" t="s">
        <v>105</v>
      </c>
      <c r="E289" s="646">
        <v>619407</v>
      </c>
      <c r="F289" s="646">
        <v>-3880</v>
      </c>
      <c r="G289" s="622">
        <v>1101</v>
      </c>
      <c r="H289" s="624">
        <v>31500</v>
      </c>
      <c r="I289" s="624">
        <v>466392</v>
      </c>
      <c r="J289" s="625">
        <v>3353866</v>
      </c>
      <c r="K289" s="624" t="s">
        <v>1</v>
      </c>
      <c r="L289" s="625">
        <v>3353866</v>
      </c>
    </row>
    <row r="290" spans="2:12" ht="12.75" x14ac:dyDescent="0.2">
      <c r="B290" s="182" t="s">
        <v>385</v>
      </c>
      <c r="C290" s="182"/>
      <c r="D290" s="627" t="s">
        <v>1</v>
      </c>
      <c r="E290" s="627" t="s">
        <v>1</v>
      </c>
      <c r="F290" s="627" t="s">
        <v>1</v>
      </c>
      <c r="G290" s="627" t="s">
        <v>1</v>
      </c>
      <c r="H290" s="628" t="s">
        <v>1</v>
      </c>
      <c r="I290" s="628">
        <v>-66047</v>
      </c>
      <c r="J290" s="625" t="s">
        <v>80</v>
      </c>
      <c r="K290" s="648" t="s">
        <v>1</v>
      </c>
      <c r="L290" s="625" t="s">
        <v>80</v>
      </c>
    </row>
    <row r="291" spans="2:12" ht="13.5" thickBot="1" x14ac:dyDescent="0.25">
      <c r="B291" s="182" t="s">
        <v>435</v>
      </c>
      <c r="C291" s="182"/>
      <c r="D291" s="629" t="s">
        <v>1</v>
      </c>
      <c r="E291" s="630" t="s">
        <v>1</v>
      </c>
      <c r="F291" s="630" t="s">
        <v>1</v>
      </c>
      <c r="G291" s="630">
        <v>491</v>
      </c>
      <c r="H291" s="630">
        <v>581</v>
      </c>
      <c r="I291" s="629" t="s">
        <v>1</v>
      </c>
      <c r="J291" s="632">
        <v>1072</v>
      </c>
      <c r="K291" s="629" t="s">
        <v>1</v>
      </c>
      <c r="L291" s="632">
        <v>1072</v>
      </c>
    </row>
    <row r="292" spans="2:12" ht="13.5" thickBot="1" x14ac:dyDescent="0.25">
      <c r="B292" s="183" t="s">
        <v>436</v>
      </c>
      <c r="C292" s="183"/>
      <c r="D292" s="651" t="s">
        <v>1</v>
      </c>
      <c r="E292" s="658" t="s">
        <v>1</v>
      </c>
      <c r="F292" s="658" t="s">
        <v>1</v>
      </c>
      <c r="G292" s="658">
        <v>491</v>
      </c>
      <c r="H292" s="658">
        <v>581</v>
      </c>
      <c r="I292" s="658">
        <v>-66047</v>
      </c>
      <c r="J292" s="650">
        <v>-64975</v>
      </c>
      <c r="K292" s="649" t="s">
        <v>1</v>
      </c>
      <c r="L292" s="650">
        <v>-64975</v>
      </c>
    </row>
    <row r="293" spans="2:12" ht="13.5" thickBot="1" x14ac:dyDescent="0.25">
      <c r="B293" s="150" t="s">
        <v>450</v>
      </c>
      <c r="C293" s="150"/>
      <c r="D293" s="652">
        <v>2239346</v>
      </c>
      <c r="E293" s="652">
        <v>619407</v>
      </c>
      <c r="F293" s="254">
        <v>-3880</v>
      </c>
      <c r="G293" s="652">
        <v>1592</v>
      </c>
      <c r="H293" s="652">
        <v>32081</v>
      </c>
      <c r="I293" s="652">
        <v>400345</v>
      </c>
      <c r="J293" s="654">
        <v>3288891</v>
      </c>
      <c r="K293" s="653" t="s">
        <v>1</v>
      </c>
      <c r="L293" s="654">
        <v>3288891</v>
      </c>
    </row>
    <row r="294" spans="2:12" ht="13.5" thickTop="1" x14ac:dyDescent="0.2">
      <c r="B294" s="182"/>
      <c r="C294" s="182"/>
      <c r="D294" s="627"/>
      <c r="E294" s="627"/>
      <c r="F294" s="627"/>
      <c r="G294" s="627"/>
      <c r="H294" s="628"/>
      <c r="I294" s="628"/>
      <c r="K294" s="648"/>
    </row>
    <row r="295" spans="2:12" ht="12.75" x14ac:dyDescent="0.2">
      <c r="B295" s="659" t="s">
        <v>451</v>
      </c>
      <c r="C295" s="15"/>
    </row>
    <row r="296" spans="2:12" ht="13.5" thickBot="1" x14ac:dyDescent="0.25">
      <c r="B296" s="343"/>
      <c r="C296" s="554"/>
      <c r="D296" s="554"/>
      <c r="E296" s="553"/>
      <c r="F296" s="989" t="s">
        <v>276</v>
      </c>
      <c r="G296" s="989"/>
      <c r="H296" s="553"/>
      <c r="I296" s="553"/>
      <c r="J296" s="553"/>
      <c r="K296" s="553"/>
      <c r="L296" s="553"/>
    </row>
    <row r="297" spans="2:12" ht="20.45" customHeight="1" x14ac:dyDescent="0.2">
      <c r="B297" s="990"/>
      <c r="C297" s="991"/>
      <c r="D297" s="991" t="s">
        <v>274</v>
      </c>
      <c r="E297" s="991" t="s">
        <v>447</v>
      </c>
      <c r="F297" s="553" t="s">
        <v>452</v>
      </c>
      <c r="G297" s="993" t="s">
        <v>430</v>
      </c>
      <c r="H297" s="991" t="s">
        <v>453</v>
      </c>
      <c r="I297" s="991" t="s">
        <v>277</v>
      </c>
      <c r="J297" s="553" t="s">
        <v>454</v>
      </c>
      <c r="K297" s="991" t="s">
        <v>433</v>
      </c>
      <c r="L297" s="991" t="s">
        <v>214</v>
      </c>
    </row>
    <row r="298" spans="2:12" ht="23.25" thickBot="1" x14ac:dyDescent="0.25">
      <c r="B298" s="990"/>
      <c r="C298" s="991"/>
      <c r="D298" s="992"/>
      <c r="E298" s="992"/>
      <c r="F298" s="567" t="s">
        <v>455</v>
      </c>
      <c r="G298" s="992"/>
      <c r="H298" s="992"/>
      <c r="I298" s="992"/>
      <c r="J298" s="567" t="s">
        <v>456</v>
      </c>
      <c r="K298" s="992"/>
      <c r="L298" s="992"/>
    </row>
    <row r="299" spans="2:12" ht="12.75" x14ac:dyDescent="0.2">
      <c r="B299" s="990"/>
      <c r="C299" s="991"/>
      <c r="D299" s="993" t="s">
        <v>457</v>
      </c>
      <c r="E299" s="660" t="s">
        <v>458</v>
      </c>
      <c r="F299" s="553" t="s">
        <v>459</v>
      </c>
      <c r="G299" s="553" t="s">
        <v>459</v>
      </c>
      <c r="H299" s="553" t="s">
        <v>459</v>
      </c>
      <c r="I299" s="993" t="s">
        <v>457</v>
      </c>
      <c r="J299" s="553" t="s">
        <v>459</v>
      </c>
      <c r="K299" s="553" t="s">
        <v>459</v>
      </c>
      <c r="L299" s="553" t="s">
        <v>459</v>
      </c>
    </row>
    <row r="300" spans="2:12" ht="12.75" x14ac:dyDescent="0.2">
      <c r="B300" s="990"/>
      <c r="C300" s="991"/>
      <c r="D300" s="991"/>
      <c r="E300" s="553" t="s">
        <v>460</v>
      </c>
      <c r="F300" s="553" t="s">
        <v>460</v>
      </c>
      <c r="G300" s="553" t="s">
        <v>460</v>
      </c>
      <c r="H300" s="553" t="s">
        <v>460</v>
      </c>
      <c r="I300" s="991"/>
      <c r="J300" s="553" t="s">
        <v>460</v>
      </c>
      <c r="K300" s="553" t="s">
        <v>460</v>
      </c>
      <c r="L300" s="553" t="s">
        <v>460</v>
      </c>
    </row>
    <row r="301" spans="2:12" ht="12.75" x14ac:dyDescent="0.2">
      <c r="B301" s="332" t="s">
        <v>440</v>
      </c>
      <c r="C301" s="561"/>
      <c r="D301" s="330">
        <v>2239346</v>
      </c>
      <c r="E301" s="330">
        <v>615343</v>
      </c>
      <c r="F301" s="336">
        <v>-46986</v>
      </c>
      <c r="G301" s="335" t="s">
        <v>25</v>
      </c>
      <c r="H301" s="335" t="s">
        <v>1</v>
      </c>
      <c r="I301" s="336">
        <v>525721</v>
      </c>
      <c r="J301" s="554" t="s">
        <v>85</v>
      </c>
      <c r="K301" s="330">
        <v>63500</v>
      </c>
      <c r="L301" s="554" t="s">
        <v>86</v>
      </c>
    </row>
    <row r="302" spans="2:12" ht="12.75" x14ac:dyDescent="0.2">
      <c r="B302" s="337" t="s">
        <v>385</v>
      </c>
      <c r="C302" s="551"/>
      <c r="D302" s="551" t="s">
        <v>1</v>
      </c>
      <c r="E302" s="551" t="s">
        <v>1</v>
      </c>
      <c r="F302" s="565" t="s">
        <v>1</v>
      </c>
      <c r="G302" s="565" t="s">
        <v>1</v>
      </c>
      <c r="H302" s="565" t="s">
        <v>1</v>
      </c>
      <c r="I302" s="563">
        <v>162663</v>
      </c>
      <c r="J302" s="556">
        <v>162663</v>
      </c>
      <c r="K302" s="551">
        <v>-143</v>
      </c>
      <c r="L302" s="556">
        <v>162520</v>
      </c>
    </row>
    <row r="303" spans="2:12" ht="13.5" thickBot="1" x14ac:dyDescent="0.25">
      <c r="B303" s="337" t="s">
        <v>435</v>
      </c>
      <c r="C303" s="551"/>
      <c r="D303" s="552" t="s">
        <v>1</v>
      </c>
      <c r="E303" s="552" t="s">
        <v>1</v>
      </c>
      <c r="F303" s="564">
        <v>53764</v>
      </c>
      <c r="G303" s="564">
        <v>1432</v>
      </c>
      <c r="H303" s="564">
        <v>13504</v>
      </c>
      <c r="I303" s="566" t="s">
        <v>1</v>
      </c>
      <c r="J303" s="661">
        <v>68700</v>
      </c>
      <c r="K303" s="552" t="s">
        <v>1</v>
      </c>
      <c r="L303" s="661">
        <v>68700</v>
      </c>
    </row>
    <row r="304" spans="2:12" ht="13.5" thickBot="1" x14ac:dyDescent="0.25">
      <c r="B304" s="332" t="s">
        <v>387</v>
      </c>
      <c r="C304" s="662"/>
      <c r="D304" s="561" t="s">
        <v>1</v>
      </c>
      <c r="E304" s="561" t="s">
        <v>1</v>
      </c>
      <c r="F304" s="336">
        <v>53764</v>
      </c>
      <c r="G304" s="336">
        <v>1432</v>
      </c>
      <c r="H304" s="336">
        <v>13504</v>
      </c>
      <c r="I304" s="336">
        <v>162663</v>
      </c>
      <c r="J304" s="556">
        <v>231363</v>
      </c>
      <c r="K304" s="561">
        <v>-143</v>
      </c>
      <c r="L304" s="556">
        <v>231220</v>
      </c>
    </row>
    <row r="305" spans="2:12" ht="12.75" x14ac:dyDescent="0.2">
      <c r="B305" s="337" t="s">
        <v>461</v>
      </c>
      <c r="C305" s="663"/>
      <c r="D305" s="339" t="s">
        <v>1</v>
      </c>
      <c r="E305" s="339" t="s">
        <v>1</v>
      </c>
      <c r="F305" s="340" t="s">
        <v>1</v>
      </c>
      <c r="G305" s="340"/>
      <c r="H305" s="340"/>
      <c r="I305" s="340" t="s">
        <v>87</v>
      </c>
      <c r="J305" s="664" t="s">
        <v>87</v>
      </c>
      <c r="K305" s="341" t="s">
        <v>1</v>
      </c>
      <c r="L305" s="664" t="s">
        <v>87</v>
      </c>
    </row>
    <row r="306" spans="2:12" ht="12.75" x14ac:dyDescent="0.2">
      <c r="B306" s="337" t="s">
        <v>331</v>
      </c>
      <c r="C306" s="663"/>
      <c r="D306" s="551" t="s">
        <v>1</v>
      </c>
      <c r="E306" s="551" t="s">
        <v>1</v>
      </c>
      <c r="F306" s="565" t="s">
        <v>1</v>
      </c>
      <c r="G306" s="565" t="s">
        <v>1</v>
      </c>
      <c r="H306" s="565" t="s">
        <v>1</v>
      </c>
      <c r="I306" s="563">
        <v>23357</v>
      </c>
      <c r="J306" s="556">
        <v>23357</v>
      </c>
      <c r="K306" s="551" t="s">
        <v>79</v>
      </c>
      <c r="L306" s="556">
        <v>-40000</v>
      </c>
    </row>
    <row r="307" spans="2:12" ht="13.5" thickBot="1" x14ac:dyDescent="0.25">
      <c r="B307" s="337" t="s">
        <v>390</v>
      </c>
      <c r="C307" s="663"/>
      <c r="D307" s="551" t="s">
        <v>1</v>
      </c>
      <c r="E307" s="559">
        <v>4064</v>
      </c>
      <c r="F307" s="565" t="s">
        <v>1</v>
      </c>
      <c r="G307" s="565"/>
      <c r="H307" s="565"/>
      <c r="I307" s="565" t="s">
        <v>88</v>
      </c>
      <c r="J307" s="554" t="s">
        <v>1</v>
      </c>
      <c r="K307" s="551" t="s">
        <v>1</v>
      </c>
      <c r="L307" s="554" t="s">
        <v>1</v>
      </c>
    </row>
    <row r="308" spans="2:12" ht="13.5" thickBot="1" x14ac:dyDescent="0.25">
      <c r="B308" s="332" t="s">
        <v>462</v>
      </c>
      <c r="C308" s="662"/>
      <c r="D308" s="334">
        <v>2239346</v>
      </c>
      <c r="E308" s="334">
        <v>619407</v>
      </c>
      <c r="F308" s="342">
        <v>6778</v>
      </c>
      <c r="G308" s="665">
        <v>-199</v>
      </c>
      <c r="H308" s="342">
        <v>13504</v>
      </c>
      <c r="I308" s="342">
        <v>597501</v>
      </c>
      <c r="J308" s="666" t="s">
        <v>89</v>
      </c>
      <c r="K308" s="333" t="s">
        <v>1</v>
      </c>
      <c r="L308" s="666" t="s">
        <v>89</v>
      </c>
    </row>
    <row r="309" spans="2:12" ht="15.75" thickTop="1" x14ac:dyDescent="0.2">
      <c r="B309" s="604"/>
      <c r="C309" s="667"/>
      <c r="D309" s="604"/>
      <c r="E309" s="604"/>
      <c r="F309" s="604"/>
      <c r="G309" s="604"/>
      <c r="H309" s="668"/>
      <c r="I309" s="604"/>
      <c r="J309" s="604"/>
      <c r="K309" s="604"/>
      <c r="L309" s="604"/>
    </row>
    <row r="310" spans="2:12" ht="12.75" x14ac:dyDescent="0.2">
      <c r="B310" s="329" t="s">
        <v>449</v>
      </c>
      <c r="C310" s="669"/>
      <c r="D310" s="330">
        <v>2239346</v>
      </c>
      <c r="E310" s="330">
        <v>619407</v>
      </c>
      <c r="F310" s="561" t="s">
        <v>90</v>
      </c>
      <c r="G310" s="330">
        <v>1101</v>
      </c>
      <c r="H310" s="330">
        <v>31500</v>
      </c>
      <c r="I310" s="330">
        <v>466392</v>
      </c>
      <c r="J310" s="554" t="s">
        <v>91</v>
      </c>
      <c r="K310" s="561" t="s">
        <v>1</v>
      </c>
      <c r="L310" s="554" t="s">
        <v>91</v>
      </c>
    </row>
    <row r="311" spans="2:12" ht="12.75" x14ac:dyDescent="0.2">
      <c r="B311" s="331" t="s">
        <v>385</v>
      </c>
      <c r="C311" s="670"/>
      <c r="D311" s="551" t="s">
        <v>1</v>
      </c>
      <c r="E311" s="551" t="s">
        <v>1</v>
      </c>
      <c r="F311" s="551" t="s">
        <v>1</v>
      </c>
      <c r="G311" s="551" t="s">
        <v>1</v>
      </c>
      <c r="H311" s="551" t="s">
        <v>1</v>
      </c>
      <c r="I311" s="559">
        <v>-194589</v>
      </c>
      <c r="J311" s="556">
        <v>-194589</v>
      </c>
      <c r="K311" s="551" t="s">
        <v>1</v>
      </c>
      <c r="L311" s="556">
        <v>-194589</v>
      </c>
    </row>
    <row r="312" spans="2:12" ht="13.5" thickBot="1" x14ac:dyDescent="0.25">
      <c r="B312" s="331" t="s">
        <v>435</v>
      </c>
      <c r="C312" s="670"/>
      <c r="D312" s="552" t="s">
        <v>1</v>
      </c>
      <c r="E312" s="552" t="s">
        <v>1</v>
      </c>
      <c r="F312" s="552" t="s">
        <v>1</v>
      </c>
      <c r="G312" s="560">
        <v>-2929</v>
      </c>
      <c r="H312" s="560">
        <v>27651</v>
      </c>
      <c r="I312" s="552" t="s">
        <v>1</v>
      </c>
      <c r="J312" s="661">
        <v>24722</v>
      </c>
      <c r="K312" s="552" t="s">
        <v>1</v>
      </c>
      <c r="L312" s="661">
        <v>24722</v>
      </c>
    </row>
    <row r="313" spans="2:12" ht="12.75" x14ac:dyDescent="0.2">
      <c r="B313" s="329" t="s">
        <v>387</v>
      </c>
      <c r="C313" s="669"/>
      <c r="D313" s="561" t="s">
        <v>1</v>
      </c>
      <c r="E313" s="561" t="s">
        <v>1</v>
      </c>
      <c r="F313" s="561" t="s">
        <v>1</v>
      </c>
      <c r="G313" s="330">
        <v>-2929</v>
      </c>
      <c r="H313" s="330">
        <v>27651</v>
      </c>
      <c r="I313" s="330">
        <v>-194589</v>
      </c>
      <c r="J313" s="556">
        <v>-169867</v>
      </c>
      <c r="K313" s="551" t="s">
        <v>1</v>
      </c>
      <c r="L313" s="556">
        <v>-169867</v>
      </c>
    </row>
    <row r="314" spans="2:12" ht="13.5" thickBot="1" x14ac:dyDescent="0.25">
      <c r="B314" s="331" t="s">
        <v>390</v>
      </c>
      <c r="C314" s="670"/>
      <c r="D314" s="551" t="s">
        <v>1</v>
      </c>
      <c r="E314" s="551">
        <v>-876</v>
      </c>
      <c r="F314" s="551" t="s">
        <v>1</v>
      </c>
      <c r="G314" s="551" t="s">
        <v>1</v>
      </c>
      <c r="H314" s="551" t="s">
        <v>1</v>
      </c>
      <c r="I314" s="551">
        <v>876</v>
      </c>
      <c r="J314" s="671" t="s">
        <v>1</v>
      </c>
      <c r="K314" s="551" t="s">
        <v>1</v>
      </c>
      <c r="L314" s="671" t="s">
        <v>1</v>
      </c>
    </row>
    <row r="315" spans="2:12" ht="13.5" thickBot="1" x14ac:dyDescent="0.25">
      <c r="B315" s="332" t="s">
        <v>463</v>
      </c>
      <c r="C315" s="561"/>
      <c r="D315" s="333" t="s">
        <v>92</v>
      </c>
      <c r="E315" s="334">
        <v>618531</v>
      </c>
      <c r="F315" s="333" t="s">
        <v>90</v>
      </c>
      <c r="G315" s="334">
        <v>-1828</v>
      </c>
      <c r="H315" s="334">
        <v>59151</v>
      </c>
      <c r="I315" s="334">
        <v>272679</v>
      </c>
      <c r="J315" s="666" t="s">
        <v>93</v>
      </c>
      <c r="K315" s="333" t="s">
        <v>1</v>
      </c>
      <c r="L315" s="666" t="s">
        <v>94</v>
      </c>
    </row>
    <row r="316" spans="2:12" ht="13.5" thickTop="1" x14ac:dyDescent="0.2">
      <c r="C316" s="15"/>
    </row>
    <row r="317" spans="2:12" ht="12.75" x14ac:dyDescent="0.2">
      <c r="B317" s="331" t="s">
        <v>464</v>
      </c>
      <c r="C317" s="15"/>
    </row>
    <row r="318" spans="2:12" ht="13.5" thickBot="1" x14ac:dyDescent="0.25">
      <c r="B318" s="343"/>
      <c r="C318" s="554"/>
      <c r="D318" s="554"/>
      <c r="E318" s="553"/>
      <c r="F318" s="543" t="s">
        <v>276</v>
      </c>
      <c r="G318" s="543"/>
      <c r="H318" s="553"/>
      <c r="I318" s="553"/>
      <c r="J318" s="553"/>
      <c r="K318" s="553"/>
      <c r="L318" s="553"/>
    </row>
    <row r="319" spans="2:12" ht="20.100000000000001" customHeight="1" x14ac:dyDescent="0.2">
      <c r="B319" s="990"/>
      <c r="C319" s="991"/>
      <c r="D319" s="991" t="s">
        <v>274</v>
      </c>
      <c r="E319" s="553" t="s">
        <v>447</v>
      </c>
      <c r="F319" s="558" t="s">
        <v>465</v>
      </c>
      <c r="G319" s="558" t="s">
        <v>466</v>
      </c>
      <c r="H319" s="553" t="s">
        <v>431</v>
      </c>
      <c r="I319" s="553" t="s">
        <v>467</v>
      </c>
      <c r="J319" s="553" t="s">
        <v>468</v>
      </c>
      <c r="K319" s="553" t="s">
        <v>383</v>
      </c>
      <c r="L319" s="553" t="s">
        <v>214</v>
      </c>
    </row>
    <row r="320" spans="2:12" ht="23.25" thickBot="1" x14ac:dyDescent="0.25">
      <c r="B320" s="990"/>
      <c r="C320" s="991"/>
      <c r="D320" s="992"/>
      <c r="E320" s="567"/>
      <c r="F320" s="567"/>
      <c r="G320" s="567"/>
      <c r="H320" s="567"/>
      <c r="I320" s="567"/>
      <c r="J320" s="567" t="s">
        <v>469</v>
      </c>
      <c r="K320" s="567"/>
      <c r="L320" s="567"/>
    </row>
    <row r="321" spans="2:12" ht="12.75" x14ac:dyDescent="0.2">
      <c r="B321" s="343"/>
      <c r="C321" s="553"/>
      <c r="D321" s="553" t="s">
        <v>470</v>
      </c>
      <c r="E321" s="553" t="s">
        <v>457</v>
      </c>
      <c r="F321" s="553" t="s">
        <v>470</v>
      </c>
      <c r="G321" s="553" t="s">
        <v>470</v>
      </c>
      <c r="H321" s="553" t="s">
        <v>457</v>
      </c>
      <c r="I321" s="553" t="s">
        <v>457</v>
      </c>
      <c r="J321" s="553" t="s">
        <v>457</v>
      </c>
      <c r="K321" s="553" t="s">
        <v>457</v>
      </c>
      <c r="L321" s="553" t="s">
        <v>457</v>
      </c>
    </row>
    <row r="322" spans="2:12" ht="12.75" x14ac:dyDescent="0.2">
      <c r="B322" s="329" t="s">
        <v>449</v>
      </c>
      <c r="C322" s="15"/>
      <c r="D322" s="330">
        <v>2239346</v>
      </c>
      <c r="E322" s="330">
        <v>619407</v>
      </c>
      <c r="F322" s="561" t="s">
        <v>90</v>
      </c>
      <c r="G322" s="330">
        <v>1101</v>
      </c>
      <c r="H322" s="330">
        <v>31500</v>
      </c>
      <c r="I322" s="330">
        <v>466392</v>
      </c>
      <c r="J322" s="554" t="s">
        <v>91</v>
      </c>
      <c r="K322" s="561" t="s">
        <v>1</v>
      </c>
      <c r="L322" s="554" t="s">
        <v>91</v>
      </c>
    </row>
    <row r="323" spans="2:12" ht="12.75" x14ac:dyDescent="0.2">
      <c r="B323" s="331" t="s">
        <v>385</v>
      </c>
      <c r="C323" s="15"/>
      <c r="D323" s="551" t="s">
        <v>1</v>
      </c>
      <c r="E323" s="551" t="s">
        <v>1</v>
      </c>
      <c r="F323" s="551" t="s">
        <v>1</v>
      </c>
      <c r="G323" s="551" t="s">
        <v>1</v>
      </c>
      <c r="H323" s="551" t="s">
        <v>1</v>
      </c>
      <c r="I323" s="559">
        <v>-200249</v>
      </c>
      <c r="J323" s="554" t="s">
        <v>96</v>
      </c>
      <c r="K323" s="551" t="s">
        <v>1</v>
      </c>
      <c r="L323" s="554" t="s">
        <v>96</v>
      </c>
    </row>
    <row r="324" spans="2:12" ht="13.5" thickBot="1" x14ac:dyDescent="0.25">
      <c r="B324" s="331" t="s">
        <v>435</v>
      </c>
      <c r="C324" s="15"/>
      <c r="D324" s="552" t="s">
        <v>1</v>
      </c>
      <c r="E324" s="552" t="s">
        <v>1</v>
      </c>
      <c r="F324" s="552" t="s">
        <v>1</v>
      </c>
      <c r="G324" s="560">
        <v>3676</v>
      </c>
      <c r="H324" s="560">
        <v>10145</v>
      </c>
      <c r="I324" s="552" t="s">
        <v>1</v>
      </c>
      <c r="J324" s="661">
        <v>13821</v>
      </c>
      <c r="K324" s="552" t="s">
        <v>1</v>
      </c>
      <c r="L324" s="661">
        <v>13821</v>
      </c>
    </row>
    <row r="325" spans="2:12" ht="13.5" thickBot="1" x14ac:dyDescent="0.25">
      <c r="B325" s="329" t="s">
        <v>387</v>
      </c>
      <c r="C325" s="15"/>
      <c r="D325" s="562" t="s">
        <v>1</v>
      </c>
      <c r="E325" s="562" t="s">
        <v>1</v>
      </c>
      <c r="F325" s="562" t="s">
        <v>1</v>
      </c>
      <c r="G325" s="345">
        <v>3676</v>
      </c>
      <c r="H325" s="345">
        <v>10145</v>
      </c>
      <c r="I325" s="345">
        <v>-200249</v>
      </c>
      <c r="J325" s="344" t="s">
        <v>97</v>
      </c>
      <c r="K325" s="552" t="s">
        <v>1</v>
      </c>
      <c r="L325" s="344" t="s">
        <v>97</v>
      </c>
    </row>
    <row r="326" spans="2:12" ht="12.75" x14ac:dyDescent="0.2">
      <c r="B326" s="331" t="s">
        <v>390</v>
      </c>
      <c r="C326" s="15"/>
      <c r="D326" s="994" t="s">
        <v>1</v>
      </c>
      <c r="E326" s="339">
        <v>-876</v>
      </c>
      <c r="F326" s="339" t="s">
        <v>1</v>
      </c>
      <c r="G326" s="339" t="s">
        <v>1</v>
      </c>
      <c r="H326" s="339" t="s">
        <v>1</v>
      </c>
      <c r="I326" s="339">
        <v>876</v>
      </c>
      <c r="J326" s="672" t="s">
        <v>1</v>
      </c>
      <c r="K326" s="339" t="s">
        <v>1</v>
      </c>
      <c r="L326" s="672" t="s">
        <v>1</v>
      </c>
    </row>
    <row r="327" spans="2:12" ht="13.5" thickBot="1" x14ac:dyDescent="0.25">
      <c r="B327" s="331" t="s">
        <v>471</v>
      </c>
      <c r="C327" s="15"/>
      <c r="D327" s="995"/>
      <c r="E327" s="673"/>
      <c r="F327" s="673"/>
      <c r="G327" s="673"/>
      <c r="H327" s="673"/>
      <c r="I327" s="673"/>
      <c r="J327" s="674"/>
      <c r="K327" s="673"/>
      <c r="L327" s="674"/>
    </row>
    <row r="328" spans="2:12" ht="13.5" thickBot="1" x14ac:dyDescent="0.25">
      <c r="B328" s="332" t="s">
        <v>472</v>
      </c>
      <c r="C328" s="15"/>
      <c r="D328" s="675" t="s">
        <v>92</v>
      </c>
      <c r="E328" s="676">
        <v>618531</v>
      </c>
      <c r="F328" s="676">
        <v>-3880</v>
      </c>
      <c r="G328" s="676">
        <v>4777</v>
      </c>
      <c r="H328" s="676">
        <v>41645</v>
      </c>
      <c r="I328" s="676">
        <v>267019</v>
      </c>
      <c r="J328" s="351" t="s">
        <v>98</v>
      </c>
      <c r="K328" s="675" t="s">
        <v>1</v>
      </c>
      <c r="L328" s="351" t="s">
        <v>99</v>
      </c>
    </row>
    <row r="329" spans="2:12" ht="12.75" x14ac:dyDescent="0.2">
      <c r="B329" s="332"/>
      <c r="C329" s="15"/>
      <c r="D329" s="561"/>
      <c r="E329" s="561"/>
      <c r="F329" s="335"/>
      <c r="G329" s="335"/>
      <c r="H329" s="335"/>
      <c r="I329" s="335"/>
      <c r="J329" s="554"/>
      <c r="K329" s="561"/>
      <c r="L329" s="554"/>
    </row>
    <row r="330" spans="2:12" ht="12.75" x14ac:dyDescent="0.2">
      <c r="B330" s="332" t="s">
        <v>440</v>
      </c>
      <c r="C330" s="15"/>
      <c r="D330" s="330">
        <v>2239346</v>
      </c>
      <c r="E330" s="330">
        <v>615343</v>
      </c>
      <c r="F330" s="336">
        <v>-46986</v>
      </c>
      <c r="G330" s="335" t="s">
        <v>25</v>
      </c>
      <c r="H330" s="335" t="s">
        <v>1</v>
      </c>
      <c r="I330" s="336">
        <v>525721</v>
      </c>
      <c r="J330" s="554" t="s">
        <v>85</v>
      </c>
      <c r="K330" s="330">
        <v>63500</v>
      </c>
      <c r="L330" s="554" t="s">
        <v>86</v>
      </c>
    </row>
    <row r="331" spans="2:12" ht="12.75" x14ac:dyDescent="0.2">
      <c r="B331" s="337" t="s">
        <v>385</v>
      </c>
      <c r="C331" s="15"/>
      <c r="D331" s="551" t="s">
        <v>1</v>
      </c>
      <c r="E331" s="551" t="s">
        <v>1</v>
      </c>
      <c r="F331" s="565" t="s">
        <v>1</v>
      </c>
      <c r="G331" s="565" t="s">
        <v>1</v>
      </c>
      <c r="H331" s="565" t="s">
        <v>1</v>
      </c>
      <c r="I331" s="563">
        <v>226648</v>
      </c>
      <c r="J331" s="556">
        <v>226648</v>
      </c>
      <c r="K331" s="551">
        <v>-143</v>
      </c>
      <c r="L331" s="556">
        <v>226505</v>
      </c>
    </row>
    <row r="332" spans="2:12" ht="13.5" thickBot="1" x14ac:dyDescent="0.25">
      <c r="B332" s="337" t="s">
        <v>435</v>
      </c>
      <c r="C332" s="15"/>
      <c r="D332" s="673" t="s">
        <v>1</v>
      </c>
      <c r="E332" s="673" t="s">
        <v>1</v>
      </c>
      <c r="F332" s="677">
        <v>53764</v>
      </c>
      <c r="G332" s="678">
        <v>413</v>
      </c>
      <c r="H332" s="677">
        <v>23689</v>
      </c>
      <c r="I332" s="678" t="s">
        <v>1</v>
      </c>
      <c r="J332" s="352">
        <v>77866</v>
      </c>
      <c r="K332" s="673" t="s">
        <v>1</v>
      </c>
      <c r="L332" s="352">
        <v>77866</v>
      </c>
    </row>
    <row r="333" spans="2:12" ht="13.5" thickBot="1" x14ac:dyDescent="0.25">
      <c r="B333" s="332" t="s">
        <v>387</v>
      </c>
      <c r="C333" s="15"/>
      <c r="D333" s="675" t="s">
        <v>1</v>
      </c>
      <c r="E333" s="675" t="s">
        <v>1</v>
      </c>
      <c r="F333" s="679">
        <v>53764</v>
      </c>
      <c r="G333" s="680">
        <v>413</v>
      </c>
      <c r="H333" s="679">
        <v>23689</v>
      </c>
      <c r="I333" s="679">
        <v>226648</v>
      </c>
      <c r="J333" s="352">
        <v>304514</v>
      </c>
      <c r="K333" s="675">
        <v>-143</v>
      </c>
      <c r="L333" s="352">
        <v>304371</v>
      </c>
    </row>
    <row r="334" spans="2:12" ht="12.75" x14ac:dyDescent="0.2">
      <c r="B334" s="337" t="s">
        <v>389</v>
      </c>
      <c r="C334" s="15"/>
      <c r="D334" s="551" t="s">
        <v>1</v>
      </c>
      <c r="E334" s="551" t="s">
        <v>1</v>
      </c>
      <c r="F334" s="565" t="s">
        <v>1</v>
      </c>
      <c r="G334" s="565" t="s">
        <v>1</v>
      </c>
      <c r="H334" s="565" t="s">
        <v>1</v>
      </c>
      <c r="I334" s="559">
        <v>-110176</v>
      </c>
      <c r="J334" s="554" t="s">
        <v>87</v>
      </c>
      <c r="K334" s="561" t="s">
        <v>1</v>
      </c>
      <c r="L334" s="554" t="s">
        <v>87</v>
      </c>
    </row>
    <row r="335" spans="2:12" ht="12.75" x14ac:dyDescent="0.2">
      <c r="B335" s="337" t="s">
        <v>331</v>
      </c>
      <c r="C335" s="15"/>
      <c r="D335" s="551" t="s">
        <v>1</v>
      </c>
      <c r="E335" s="551" t="s">
        <v>1</v>
      </c>
      <c r="F335" s="565" t="s">
        <v>1</v>
      </c>
      <c r="G335" s="565" t="s">
        <v>1</v>
      </c>
      <c r="H335" s="565" t="s">
        <v>1</v>
      </c>
      <c r="I335" s="559">
        <v>23357</v>
      </c>
      <c r="J335" s="556">
        <v>23357</v>
      </c>
      <c r="K335" s="559">
        <v>-63357</v>
      </c>
      <c r="L335" s="554" t="s">
        <v>75</v>
      </c>
    </row>
    <row r="336" spans="2:12" ht="12.75" x14ac:dyDescent="0.2">
      <c r="B336" s="337" t="s">
        <v>390</v>
      </c>
      <c r="C336" s="15"/>
      <c r="D336" s="996" t="s">
        <v>1</v>
      </c>
      <c r="E336" s="559">
        <v>4064</v>
      </c>
      <c r="F336" s="565" t="s">
        <v>1</v>
      </c>
      <c r="G336" s="565" t="s">
        <v>1</v>
      </c>
      <c r="H336" s="565" t="s">
        <v>1</v>
      </c>
      <c r="I336" s="559">
        <v>-4064</v>
      </c>
      <c r="J336" s="554" t="s">
        <v>1</v>
      </c>
      <c r="K336" s="551" t="s">
        <v>1</v>
      </c>
      <c r="L336" s="554" t="s">
        <v>1</v>
      </c>
    </row>
    <row r="337" spans="2:12" ht="13.5" thickBot="1" x14ac:dyDescent="0.25">
      <c r="B337" s="337" t="s">
        <v>471</v>
      </c>
      <c r="C337" s="15"/>
      <c r="D337" s="997"/>
      <c r="E337" s="560"/>
      <c r="F337" s="566"/>
      <c r="G337" s="566"/>
      <c r="H337" s="566"/>
      <c r="I337" s="560"/>
      <c r="J337" s="344"/>
      <c r="K337" s="552"/>
      <c r="L337" s="344"/>
    </row>
    <row r="338" spans="2:12" ht="13.5" thickBot="1" x14ac:dyDescent="0.25">
      <c r="B338" s="332" t="s">
        <v>473</v>
      </c>
      <c r="C338" s="15"/>
      <c r="D338" s="345">
        <v>2239346</v>
      </c>
      <c r="E338" s="345">
        <v>619407</v>
      </c>
      <c r="F338" s="338">
        <v>6778</v>
      </c>
      <c r="G338" s="338">
        <v>-1218</v>
      </c>
      <c r="H338" s="338">
        <v>23689</v>
      </c>
      <c r="I338" s="338">
        <v>661486</v>
      </c>
      <c r="J338" s="344" t="s">
        <v>100</v>
      </c>
      <c r="K338" s="562" t="s">
        <v>1</v>
      </c>
      <c r="L338" s="344" t="s">
        <v>100</v>
      </c>
    </row>
    <row r="339" spans="2:12" ht="12.75" x14ac:dyDescent="0.2">
      <c r="C339" s="15"/>
    </row>
    <row r="340" spans="2:12" ht="12.75" x14ac:dyDescent="0.2">
      <c r="B340" s="681" t="s">
        <v>474</v>
      </c>
      <c r="C340" s="15"/>
    </row>
    <row r="341" spans="2:12" ht="13.5" thickBot="1" x14ac:dyDescent="0.25">
      <c r="B341" s="554"/>
      <c r="C341" s="15"/>
      <c r="D341" s="554"/>
      <c r="E341" s="553"/>
      <c r="F341" s="543" t="s">
        <v>276</v>
      </c>
      <c r="G341" s="543"/>
      <c r="H341" s="553"/>
      <c r="I341" s="553"/>
      <c r="J341" s="553"/>
      <c r="K341" s="553"/>
      <c r="L341" s="553"/>
    </row>
    <row r="342" spans="2:12" ht="12.6" customHeight="1" x14ac:dyDescent="0.2">
      <c r="B342" s="998"/>
      <c r="C342" s="15"/>
      <c r="D342" s="991" t="s">
        <v>274</v>
      </c>
      <c r="E342" s="553" t="s">
        <v>447</v>
      </c>
      <c r="F342" s="999" t="s">
        <v>475</v>
      </c>
      <c r="G342" s="558" t="s">
        <v>476</v>
      </c>
      <c r="H342" s="1001" t="s">
        <v>477</v>
      </c>
      <c r="I342" s="553" t="s">
        <v>277</v>
      </c>
      <c r="J342" s="553" t="s">
        <v>468</v>
      </c>
      <c r="K342" s="553" t="s">
        <v>468</v>
      </c>
      <c r="L342" s="553" t="s">
        <v>214</v>
      </c>
    </row>
    <row r="343" spans="2:12" ht="22.5" x14ac:dyDescent="0.2">
      <c r="B343" s="998"/>
      <c r="C343" s="15"/>
      <c r="D343" s="991"/>
      <c r="E343" s="553"/>
      <c r="F343" s="1000"/>
      <c r="G343" s="553" t="s">
        <v>478</v>
      </c>
      <c r="H343" s="1001"/>
      <c r="I343" s="553"/>
      <c r="J343" s="553" t="s">
        <v>479</v>
      </c>
      <c r="K343" s="553" t="s">
        <v>480</v>
      </c>
      <c r="L343" s="553"/>
    </row>
    <row r="344" spans="2:12" x14ac:dyDescent="0.25">
      <c r="B344" s="998"/>
      <c r="C344" s="15"/>
      <c r="D344" s="991"/>
      <c r="E344" s="553"/>
      <c r="F344" s="1000"/>
      <c r="G344" s="682"/>
      <c r="H344" s="1001"/>
      <c r="I344" s="553"/>
      <c r="J344" s="682"/>
      <c r="K344" s="682"/>
      <c r="L344" s="553"/>
    </row>
    <row r="345" spans="2:12" ht="12.75" x14ac:dyDescent="0.2">
      <c r="B345" s="349"/>
      <c r="C345" s="15"/>
      <c r="D345" s="561"/>
      <c r="E345" s="561"/>
      <c r="F345" s="561"/>
      <c r="G345" s="561"/>
      <c r="H345" s="561"/>
      <c r="I345" s="346"/>
      <c r="J345" s="554"/>
      <c r="K345" s="346"/>
      <c r="L345" s="554"/>
    </row>
    <row r="346" spans="2:12" ht="12.75" x14ac:dyDescent="0.2">
      <c r="B346" s="332" t="s">
        <v>481</v>
      </c>
      <c r="C346" s="15"/>
      <c r="D346" s="561" t="s">
        <v>92</v>
      </c>
      <c r="E346" s="330">
        <v>618666</v>
      </c>
      <c r="F346" s="330">
        <v>13521</v>
      </c>
      <c r="G346" s="330">
        <v>-2074</v>
      </c>
      <c r="H346" s="330">
        <v>59970</v>
      </c>
      <c r="I346" s="330">
        <v>313440</v>
      </c>
      <c r="J346" s="554" t="s">
        <v>104</v>
      </c>
      <c r="K346" s="551" t="s">
        <v>1</v>
      </c>
      <c r="L346" s="554" t="s">
        <v>104</v>
      </c>
    </row>
    <row r="347" spans="2:12" ht="12.75" x14ac:dyDescent="0.2">
      <c r="B347" s="337" t="s">
        <v>482</v>
      </c>
      <c r="C347" s="15"/>
      <c r="D347" s="551" t="s">
        <v>1</v>
      </c>
      <c r="E347" s="551" t="s">
        <v>1</v>
      </c>
      <c r="F347" s="551" t="s">
        <v>1</v>
      </c>
      <c r="G347" s="551" t="s">
        <v>1</v>
      </c>
      <c r="H347" s="551" t="s">
        <v>1</v>
      </c>
      <c r="I347" s="551" t="s">
        <v>107</v>
      </c>
      <c r="J347" s="554" t="s">
        <v>107</v>
      </c>
      <c r="K347" s="551" t="s">
        <v>1</v>
      </c>
      <c r="L347" s="554" t="s">
        <v>107</v>
      </c>
    </row>
    <row r="348" spans="2:12" ht="13.5" thickBot="1" x14ac:dyDescent="0.25">
      <c r="B348" s="337" t="s">
        <v>435</v>
      </c>
      <c r="C348" s="15"/>
      <c r="D348" s="552" t="s">
        <v>1</v>
      </c>
      <c r="E348" s="552" t="s">
        <v>1</v>
      </c>
      <c r="F348" s="552" t="s">
        <v>1</v>
      </c>
      <c r="G348" s="560">
        <v>15717</v>
      </c>
      <c r="H348" s="552" t="s">
        <v>108</v>
      </c>
      <c r="I348" s="562" t="s">
        <v>1</v>
      </c>
      <c r="J348" s="555" t="s">
        <v>109</v>
      </c>
      <c r="K348" s="552" t="s">
        <v>1</v>
      </c>
      <c r="L348" s="555" t="s">
        <v>109</v>
      </c>
    </row>
    <row r="349" spans="2:12" ht="13.5" thickBot="1" x14ac:dyDescent="0.25">
      <c r="B349" s="332" t="s">
        <v>436</v>
      </c>
      <c r="C349" s="15"/>
      <c r="D349" s="561" t="s">
        <v>1</v>
      </c>
      <c r="E349" s="561" t="s">
        <v>1</v>
      </c>
      <c r="F349" s="561" t="s">
        <v>1</v>
      </c>
      <c r="G349" s="330">
        <v>15717</v>
      </c>
      <c r="H349" s="561" t="s">
        <v>108</v>
      </c>
      <c r="I349" s="561" t="s">
        <v>107</v>
      </c>
      <c r="J349" s="554" t="s">
        <v>110</v>
      </c>
      <c r="K349" s="561" t="s">
        <v>1</v>
      </c>
      <c r="L349" s="554" t="s">
        <v>110</v>
      </c>
    </row>
    <row r="350" spans="2:12" ht="13.5" thickBot="1" x14ac:dyDescent="0.25">
      <c r="B350" s="332" t="s">
        <v>483</v>
      </c>
      <c r="C350" s="15"/>
      <c r="D350" s="359" t="s">
        <v>92</v>
      </c>
      <c r="E350" s="360">
        <v>618666</v>
      </c>
      <c r="F350" s="360">
        <v>13521</v>
      </c>
      <c r="G350" s="360">
        <v>13643</v>
      </c>
      <c r="H350" s="360">
        <v>27213</v>
      </c>
      <c r="I350" s="360">
        <v>312006</v>
      </c>
      <c r="J350" s="361" t="s">
        <v>111</v>
      </c>
      <c r="K350" s="359" t="s">
        <v>1</v>
      </c>
      <c r="L350" s="361" t="s">
        <v>111</v>
      </c>
    </row>
    <row r="351" spans="2:12" ht="12.75" x14ac:dyDescent="0.2">
      <c r="B351" s="349"/>
      <c r="C351" s="15"/>
      <c r="D351" s="349"/>
      <c r="E351" s="349"/>
      <c r="F351" s="349"/>
      <c r="G351" s="349"/>
      <c r="H351" s="350"/>
      <c r="I351" s="349"/>
      <c r="J351" s="349"/>
      <c r="K351" s="349"/>
      <c r="L351" s="349"/>
    </row>
    <row r="352" spans="2:12" ht="12.75" x14ac:dyDescent="0.2">
      <c r="B352" s="329" t="s">
        <v>484</v>
      </c>
      <c r="C352" s="15"/>
      <c r="D352" s="561" t="s">
        <v>92</v>
      </c>
      <c r="E352" s="330">
        <v>619407</v>
      </c>
      <c r="F352" s="561" t="s">
        <v>90</v>
      </c>
      <c r="G352" s="330">
        <v>1101</v>
      </c>
      <c r="H352" s="330">
        <v>31500</v>
      </c>
      <c r="I352" s="330">
        <v>446471</v>
      </c>
      <c r="J352" s="554" t="s">
        <v>103</v>
      </c>
      <c r="K352" s="551" t="s">
        <v>1</v>
      </c>
      <c r="L352" s="554" t="s">
        <v>103</v>
      </c>
    </row>
    <row r="353" spans="2:12" ht="12.75" x14ac:dyDescent="0.2">
      <c r="B353" s="331" t="s">
        <v>485</v>
      </c>
      <c r="C353" s="15"/>
      <c r="D353" s="551" t="s">
        <v>1</v>
      </c>
      <c r="E353" s="551" t="s">
        <v>1</v>
      </c>
      <c r="F353" s="551" t="s">
        <v>1</v>
      </c>
      <c r="G353" s="551" t="s">
        <v>1</v>
      </c>
      <c r="H353" s="551" t="s">
        <v>1</v>
      </c>
      <c r="I353" s="551" t="s">
        <v>112</v>
      </c>
      <c r="J353" s="554" t="s">
        <v>112</v>
      </c>
      <c r="K353" s="551" t="s">
        <v>1</v>
      </c>
      <c r="L353" s="554" t="s">
        <v>112</v>
      </c>
    </row>
    <row r="354" spans="2:12" ht="13.5" thickBot="1" x14ac:dyDescent="0.25">
      <c r="B354" s="331" t="s">
        <v>435</v>
      </c>
      <c r="C354" s="15"/>
      <c r="D354" s="552" t="s">
        <v>1</v>
      </c>
      <c r="E354" s="552" t="s">
        <v>1</v>
      </c>
      <c r="F354" s="552" t="s">
        <v>1</v>
      </c>
      <c r="G354" s="552">
        <v>491</v>
      </c>
      <c r="H354" s="552">
        <v>581</v>
      </c>
      <c r="I354" s="552" t="s">
        <v>1</v>
      </c>
      <c r="J354" s="557">
        <v>1072</v>
      </c>
      <c r="K354" s="552" t="s">
        <v>1</v>
      </c>
      <c r="L354" s="557">
        <v>1072</v>
      </c>
    </row>
    <row r="355" spans="2:12" ht="13.5" thickBot="1" x14ac:dyDescent="0.25">
      <c r="B355" s="329" t="s">
        <v>436</v>
      </c>
      <c r="C355" s="15"/>
      <c r="D355" s="561" t="s">
        <v>1</v>
      </c>
      <c r="E355" s="561" t="s">
        <v>1</v>
      </c>
      <c r="F355" s="561" t="s">
        <v>1</v>
      </c>
      <c r="G355" s="561">
        <v>491</v>
      </c>
      <c r="H355" s="561">
        <v>581</v>
      </c>
      <c r="I355" s="561" t="s">
        <v>112</v>
      </c>
      <c r="J355" s="556">
        <v>-65306</v>
      </c>
      <c r="K355" s="551" t="s">
        <v>1</v>
      </c>
      <c r="L355" s="556">
        <v>-65306</v>
      </c>
    </row>
    <row r="356" spans="2:12" ht="13.5" thickBot="1" x14ac:dyDescent="0.25">
      <c r="B356" s="332" t="s">
        <v>486</v>
      </c>
      <c r="C356" s="15"/>
      <c r="D356" s="359" t="s">
        <v>92</v>
      </c>
      <c r="E356" s="360">
        <v>619407</v>
      </c>
      <c r="F356" s="359" t="s">
        <v>90</v>
      </c>
      <c r="G356" s="360">
        <v>1592</v>
      </c>
      <c r="H356" s="360">
        <v>32081</v>
      </c>
      <c r="I356" s="360">
        <v>380093</v>
      </c>
      <c r="J356" s="361" t="s">
        <v>113</v>
      </c>
      <c r="K356" s="359" t="s">
        <v>1</v>
      </c>
      <c r="L356" s="361" t="s">
        <v>113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1" t="s">
        <v>487</v>
      </c>
      <c r="C360" s="15"/>
    </row>
    <row r="361" spans="2:12" ht="12.75" x14ac:dyDescent="0.2">
      <c r="C361" s="15"/>
    </row>
    <row r="362" spans="2:12" ht="13.5" thickBot="1" x14ac:dyDescent="0.25">
      <c r="B362" s="554"/>
      <c r="C362" s="554"/>
      <c r="D362" s="554"/>
      <c r="E362" s="553"/>
      <c r="F362" s="1002" t="s">
        <v>276</v>
      </c>
      <c r="G362" s="1002"/>
      <c r="H362" s="553"/>
      <c r="I362" s="553"/>
      <c r="J362" s="553"/>
      <c r="K362" s="553"/>
      <c r="L362" s="553"/>
    </row>
    <row r="363" spans="2:12" ht="22.5" x14ac:dyDescent="0.2">
      <c r="B363" s="554"/>
      <c r="C363" s="1003" t="s">
        <v>488</v>
      </c>
      <c r="D363" s="991" t="s">
        <v>274</v>
      </c>
      <c r="E363" s="991" t="s">
        <v>447</v>
      </c>
      <c r="F363" s="993" t="s">
        <v>489</v>
      </c>
      <c r="G363" s="993" t="s">
        <v>490</v>
      </c>
      <c r="H363" s="553" t="s">
        <v>491</v>
      </c>
      <c r="I363" s="991" t="s">
        <v>277</v>
      </c>
      <c r="J363" s="553" t="s">
        <v>468</v>
      </c>
      <c r="K363" s="553" t="s">
        <v>468</v>
      </c>
      <c r="L363" s="991" t="s">
        <v>214</v>
      </c>
    </row>
    <row r="364" spans="2:12" ht="22.5" x14ac:dyDescent="0.2">
      <c r="B364" s="554"/>
      <c r="C364" s="1003"/>
      <c r="D364" s="991"/>
      <c r="E364" s="991"/>
      <c r="F364" s="991"/>
      <c r="G364" s="1004"/>
      <c r="H364" s="553" t="s">
        <v>492</v>
      </c>
      <c r="I364" s="991"/>
      <c r="J364" s="553" t="s">
        <v>479</v>
      </c>
      <c r="K364" s="553" t="s">
        <v>480</v>
      </c>
      <c r="L364" s="991"/>
    </row>
    <row r="365" spans="2:12" x14ac:dyDescent="0.25">
      <c r="B365" s="554"/>
      <c r="C365" s="1003"/>
      <c r="D365" s="991"/>
      <c r="E365" s="991"/>
      <c r="F365" s="991"/>
      <c r="G365" s="1004"/>
      <c r="H365" s="553" t="s">
        <v>493</v>
      </c>
      <c r="I365" s="991"/>
      <c r="J365" s="682"/>
      <c r="K365" s="682"/>
      <c r="L365" s="991"/>
    </row>
    <row r="366" spans="2:12" ht="12.75" x14ac:dyDescent="0.2">
      <c r="B366" s="349"/>
      <c r="C366" s="346"/>
      <c r="D366" s="561"/>
      <c r="E366" s="561"/>
      <c r="F366" s="561"/>
      <c r="G366" s="561"/>
      <c r="H366" s="561"/>
      <c r="I366" s="346"/>
      <c r="J366" s="554"/>
      <c r="K366" s="346"/>
      <c r="L366" s="554"/>
    </row>
    <row r="367" spans="2:12" ht="12.75" x14ac:dyDescent="0.2">
      <c r="B367" s="332" t="s">
        <v>494</v>
      </c>
      <c r="C367" s="561"/>
      <c r="D367" s="561" t="s">
        <v>92</v>
      </c>
      <c r="E367" s="330">
        <v>618666</v>
      </c>
      <c r="F367" s="330">
        <v>13521</v>
      </c>
      <c r="G367" s="330">
        <v>-2074</v>
      </c>
      <c r="H367" s="330">
        <v>60494</v>
      </c>
      <c r="I367" s="330">
        <v>330325</v>
      </c>
      <c r="J367" s="554" t="s">
        <v>115</v>
      </c>
      <c r="K367" s="551" t="s">
        <v>1</v>
      </c>
      <c r="L367" s="554" t="s">
        <v>115</v>
      </c>
    </row>
    <row r="368" spans="2:12" ht="12.75" x14ac:dyDescent="0.2">
      <c r="B368" s="337" t="s">
        <v>495</v>
      </c>
      <c r="C368" s="551"/>
      <c r="D368" s="551" t="s">
        <v>1</v>
      </c>
      <c r="E368" s="551" t="s">
        <v>1</v>
      </c>
      <c r="F368" s="551" t="s">
        <v>1</v>
      </c>
      <c r="G368" s="551" t="s">
        <v>1</v>
      </c>
      <c r="H368" s="551" t="s">
        <v>1</v>
      </c>
      <c r="I368" s="559">
        <v>19362</v>
      </c>
      <c r="J368" s="556">
        <v>19362</v>
      </c>
      <c r="K368" s="551" t="s">
        <v>1</v>
      </c>
      <c r="L368" s="556">
        <v>19362</v>
      </c>
    </row>
    <row r="369" spans="2:12" ht="13.5" thickBot="1" x14ac:dyDescent="0.25">
      <c r="B369" s="337" t="s">
        <v>435</v>
      </c>
      <c r="C369" s="663"/>
      <c r="D369" s="552" t="s">
        <v>1</v>
      </c>
      <c r="E369" s="552" t="s">
        <v>1</v>
      </c>
      <c r="F369" s="552" t="s">
        <v>116</v>
      </c>
      <c r="G369" s="560">
        <v>16363</v>
      </c>
      <c r="H369" s="552" t="s">
        <v>117</v>
      </c>
      <c r="I369" s="562" t="s">
        <v>1</v>
      </c>
      <c r="J369" s="555" t="s">
        <v>118</v>
      </c>
      <c r="K369" s="552" t="s">
        <v>1</v>
      </c>
      <c r="L369" s="555" t="s">
        <v>118</v>
      </c>
    </row>
    <row r="370" spans="2:12" ht="13.5" thickBot="1" x14ac:dyDescent="0.25">
      <c r="B370" s="332" t="s">
        <v>436</v>
      </c>
      <c r="C370" s="662"/>
      <c r="D370" s="561" t="s">
        <v>1</v>
      </c>
      <c r="E370" s="561" t="s">
        <v>1</v>
      </c>
      <c r="F370" s="561" t="s">
        <v>116</v>
      </c>
      <c r="G370" s="330">
        <v>16363</v>
      </c>
      <c r="H370" s="561" t="s">
        <v>117</v>
      </c>
      <c r="I370" s="330">
        <v>19362</v>
      </c>
      <c r="J370" s="556">
        <v>4997</v>
      </c>
      <c r="K370" s="561" t="s">
        <v>1</v>
      </c>
      <c r="L370" s="556">
        <v>4997</v>
      </c>
    </row>
    <row r="371" spans="2:12" ht="24.75" thickBot="1" x14ac:dyDescent="0.25">
      <c r="B371" s="337" t="s">
        <v>390</v>
      </c>
      <c r="C371" s="663" t="s">
        <v>496</v>
      </c>
      <c r="D371" s="339" t="s">
        <v>1</v>
      </c>
      <c r="E371" s="339">
        <v>-616</v>
      </c>
      <c r="F371" s="339" t="s">
        <v>1</v>
      </c>
      <c r="G371" s="339" t="s">
        <v>1</v>
      </c>
      <c r="H371" s="339" t="s">
        <v>1</v>
      </c>
      <c r="I371" s="339">
        <v>616</v>
      </c>
      <c r="J371" s="362" t="s">
        <v>1</v>
      </c>
      <c r="K371" s="339" t="s">
        <v>1</v>
      </c>
      <c r="L371" s="362" t="s">
        <v>1</v>
      </c>
    </row>
    <row r="372" spans="2:12" ht="13.5" thickBot="1" x14ac:dyDescent="0.25">
      <c r="B372" s="332" t="s">
        <v>497</v>
      </c>
      <c r="C372" s="662"/>
      <c r="D372" s="359" t="s">
        <v>92</v>
      </c>
      <c r="E372" s="360">
        <v>618050</v>
      </c>
      <c r="F372" s="359" t="s">
        <v>119</v>
      </c>
      <c r="G372" s="360">
        <v>14289</v>
      </c>
      <c r="H372" s="360">
        <v>50039</v>
      </c>
      <c r="I372" s="360">
        <v>350303</v>
      </c>
      <c r="J372" s="361" t="s">
        <v>120</v>
      </c>
      <c r="K372" s="359" t="s">
        <v>1</v>
      </c>
      <c r="L372" s="361" t="s">
        <v>120</v>
      </c>
    </row>
    <row r="373" spans="2:12" ht="12.75" x14ac:dyDescent="0.2">
      <c r="B373" s="349"/>
      <c r="C373" s="683"/>
      <c r="D373" s="349"/>
      <c r="E373" s="349"/>
      <c r="F373" s="349"/>
      <c r="G373" s="349"/>
      <c r="H373" s="350"/>
      <c r="I373" s="349"/>
      <c r="J373" s="349"/>
      <c r="K373" s="349"/>
      <c r="L373" s="349"/>
    </row>
    <row r="374" spans="2:12" ht="12.75" x14ac:dyDescent="0.2">
      <c r="B374" s="329" t="s">
        <v>498</v>
      </c>
      <c r="C374" s="669"/>
      <c r="D374" s="561" t="s">
        <v>92</v>
      </c>
      <c r="E374" s="330">
        <v>619407</v>
      </c>
      <c r="F374" s="561" t="s">
        <v>90</v>
      </c>
      <c r="G374" s="330">
        <v>1101</v>
      </c>
      <c r="H374" s="330">
        <v>32024</v>
      </c>
      <c r="I374" s="330">
        <v>463356</v>
      </c>
      <c r="J374" s="554" t="s">
        <v>121</v>
      </c>
      <c r="K374" s="551" t="s">
        <v>1</v>
      </c>
      <c r="L374" s="554" t="s">
        <v>121</v>
      </c>
    </row>
    <row r="375" spans="2:12" ht="12.75" x14ac:dyDescent="0.2">
      <c r="B375" s="331" t="s">
        <v>495</v>
      </c>
      <c r="C375" s="670"/>
      <c r="D375" s="551" t="s">
        <v>1</v>
      </c>
      <c r="E375" s="551" t="s">
        <v>1</v>
      </c>
      <c r="F375" s="551" t="s">
        <v>1</v>
      </c>
      <c r="G375" s="551" t="s">
        <v>1</v>
      </c>
      <c r="H375" s="551" t="s">
        <v>1</v>
      </c>
      <c r="I375" s="559">
        <v>-195252</v>
      </c>
      <c r="J375" s="556">
        <v>-195252</v>
      </c>
      <c r="K375" s="551" t="s">
        <v>1</v>
      </c>
      <c r="L375" s="556">
        <v>-195252</v>
      </c>
    </row>
    <row r="376" spans="2:12" ht="13.5" thickBot="1" x14ac:dyDescent="0.25">
      <c r="B376" s="331" t="s">
        <v>435</v>
      </c>
      <c r="C376" s="670"/>
      <c r="D376" s="552" t="s">
        <v>1</v>
      </c>
      <c r="E376" s="552" t="s">
        <v>1</v>
      </c>
      <c r="F376" s="552" t="s">
        <v>1</v>
      </c>
      <c r="G376" s="552" t="s">
        <v>122</v>
      </c>
      <c r="H376" s="560">
        <v>27651</v>
      </c>
      <c r="I376" s="552" t="s">
        <v>1</v>
      </c>
      <c r="J376" s="557">
        <v>24722</v>
      </c>
      <c r="K376" s="552" t="s">
        <v>1</v>
      </c>
      <c r="L376" s="557">
        <v>24722</v>
      </c>
    </row>
    <row r="377" spans="2:12" ht="13.5" thickBot="1" x14ac:dyDescent="0.25">
      <c r="B377" s="329" t="s">
        <v>436</v>
      </c>
      <c r="C377" s="669"/>
      <c r="D377" s="561" t="s">
        <v>1</v>
      </c>
      <c r="E377" s="561" t="s">
        <v>1</v>
      </c>
      <c r="F377" s="561" t="s">
        <v>1</v>
      </c>
      <c r="G377" s="561" t="s">
        <v>122</v>
      </c>
      <c r="H377" s="330">
        <v>27651</v>
      </c>
      <c r="I377" s="330">
        <v>-195252</v>
      </c>
      <c r="J377" s="556">
        <v>-170530</v>
      </c>
      <c r="K377" s="551" t="s">
        <v>1</v>
      </c>
      <c r="L377" s="556">
        <v>-170530</v>
      </c>
    </row>
    <row r="378" spans="2:12" ht="13.5" thickBot="1" x14ac:dyDescent="0.25">
      <c r="B378" s="331" t="s">
        <v>390</v>
      </c>
      <c r="C378" s="670"/>
      <c r="D378" s="339" t="s">
        <v>1</v>
      </c>
      <c r="E378" s="339">
        <v>-876</v>
      </c>
      <c r="F378" s="339" t="s">
        <v>1</v>
      </c>
      <c r="G378" s="339" t="s">
        <v>1</v>
      </c>
      <c r="H378" s="339" t="s">
        <v>1</v>
      </c>
      <c r="I378" s="339">
        <v>876</v>
      </c>
      <c r="J378" s="363" t="s">
        <v>1</v>
      </c>
      <c r="K378" s="339"/>
      <c r="L378" s="363" t="s">
        <v>1</v>
      </c>
    </row>
    <row r="379" spans="2:12" ht="13.5" thickBot="1" x14ac:dyDescent="0.25">
      <c r="B379" s="332" t="s">
        <v>499</v>
      </c>
      <c r="C379" s="662"/>
      <c r="D379" s="359" t="s">
        <v>92</v>
      </c>
      <c r="E379" s="360">
        <v>618531</v>
      </c>
      <c r="F379" s="359" t="s">
        <v>90</v>
      </c>
      <c r="G379" s="359" t="s">
        <v>123</v>
      </c>
      <c r="H379" s="360">
        <v>59675</v>
      </c>
      <c r="I379" s="360">
        <v>268980</v>
      </c>
      <c r="J379" s="361" t="s">
        <v>124</v>
      </c>
      <c r="K379" s="359" t="s">
        <v>1</v>
      </c>
      <c r="L379" s="361" t="s">
        <v>124</v>
      </c>
    </row>
    <row r="380" spans="2:12" ht="12.75" x14ac:dyDescent="0.2">
      <c r="C380" s="15"/>
    </row>
    <row r="381" spans="2:12" ht="12.75" x14ac:dyDescent="0.2">
      <c r="B381" s="684" t="s">
        <v>500</v>
      </c>
      <c r="C381" s="15"/>
    </row>
    <row r="382" spans="2:12" ht="13.5" thickBot="1" x14ac:dyDescent="0.25">
      <c r="B382" s="554"/>
      <c r="C382" s="554"/>
      <c r="D382" s="554"/>
      <c r="E382" s="553"/>
      <c r="F382" s="1002" t="s">
        <v>276</v>
      </c>
      <c r="G382" s="1002"/>
      <c r="H382" s="553"/>
      <c r="I382" s="553"/>
      <c r="J382" s="553"/>
      <c r="K382" s="553"/>
      <c r="L382" s="553"/>
    </row>
    <row r="383" spans="2:12" ht="22.5" x14ac:dyDescent="0.2">
      <c r="B383" s="554"/>
      <c r="C383" s="1003" t="s">
        <v>488</v>
      </c>
      <c r="D383" s="991" t="s">
        <v>274</v>
      </c>
      <c r="E383" s="991" t="s">
        <v>447</v>
      </c>
      <c r="F383" s="993" t="s">
        <v>489</v>
      </c>
      <c r="G383" s="993" t="s">
        <v>490</v>
      </c>
      <c r="H383" s="553" t="s">
        <v>491</v>
      </c>
      <c r="I383" s="991" t="s">
        <v>277</v>
      </c>
      <c r="J383" s="553" t="s">
        <v>468</v>
      </c>
      <c r="K383" s="553" t="s">
        <v>468</v>
      </c>
      <c r="L383" s="991" t="s">
        <v>214</v>
      </c>
    </row>
    <row r="384" spans="2:12" ht="22.5" x14ac:dyDescent="0.2">
      <c r="B384" s="554"/>
      <c r="C384" s="1003"/>
      <c r="D384" s="991"/>
      <c r="E384" s="991"/>
      <c r="F384" s="991"/>
      <c r="G384" s="1004"/>
      <c r="H384" s="553" t="s">
        <v>492</v>
      </c>
      <c r="I384" s="991"/>
      <c r="J384" s="553" t="s">
        <v>479</v>
      </c>
      <c r="K384" s="553" t="s">
        <v>480</v>
      </c>
      <c r="L384" s="991"/>
    </row>
    <row r="385" spans="2:12" x14ac:dyDescent="0.25">
      <c r="B385" s="554"/>
      <c r="C385" s="1003"/>
      <c r="D385" s="991"/>
      <c r="E385" s="991"/>
      <c r="F385" s="991"/>
      <c r="G385" s="1004"/>
      <c r="H385" s="553" t="s">
        <v>493</v>
      </c>
      <c r="I385" s="991"/>
      <c r="J385" s="682"/>
      <c r="K385" s="682"/>
      <c r="L385" s="991"/>
    </row>
    <row r="386" spans="2:12" ht="12.75" x14ac:dyDescent="0.2">
      <c r="B386" s="349"/>
      <c r="C386" s="346"/>
      <c r="D386" s="561"/>
      <c r="E386" s="561"/>
      <c r="F386" s="561"/>
      <c r="G386" s="561"/>
      <c r="H386" s="561"/>
      <c r="I386" s="346"/>
      <c r="J386" s="554"/>
      <c r="K386" s="346"/>
      <c r="L386" s="554"/>
    </row>
    <row r="387" spans="2:12" ht="12.75" x14ac:dyDescent="0.2">
      <c r="B387" s="332" t="s">
        <v>494</v>
      </c>
      <c r="C387" s="561"/>
      <c r="D387" s="561" t="s">
        <v>92</v>
      </c>
      <c r="E387" s="330">
        <v>618666</v>
      </c>
      <c r="F387" s="330">
        <v>13521</v>
      </c>
      <c r="G387" s="330">
        <v>-2074</v>
      </c>
      <c r="H387" s="330">
        <v>60494</v>
      </c>
      <c r="I387" s="330">
        <v>330325</v>
      </c>
      <c r="J387" s="554" t="s">
        <v>115</v>
      </c>
      <c r="K387" s="551" t="s">
        <v>1</v>
      </c>
      <c r="L387" s="554" t="s">
        <v>115</v>
      </c>
    </row>
    <row r="388" spans="2:12" ht="12.75" x14ac:dyDescent="0.2">
      <c r="B388" s="337" t="s">
        <v>495</v>
      </c>
      <c r="C388" s="551"/>
      <c r="D388" s="551" t="s">
        <v>1</v>
      </c>
      <c r="E388" s="551" t="s">
        <v>1</v>
      </c>
      <c r="F388" s="551" t="s">
        <v>1</v>
      </c>
      <c r="G388" s="551" t="s">
        <v>1</v>
      </c>
      <c r="H388" s="551" t="s">
        <v>1</v>
      </c>
      <c r="I388" s="559">
        <v>51741</v>
      </c>
      <c r="J388" s="556">
        <v>51741</v>
      </c>
      <c r="K388" s="551" t="s">
        <v>1</v>
      </c>
      <c r="L388" s="556">
        <v>51741</v>
      </c>
    </row>
    <row r="389" spans="2:12" ht="13.5" thickBot="1" x14ac:dyDescent="0.25">
      <c r="B389" s="337" t="s">
        <v>435</v>
      </c>
      <c r="C389" s="663"/>
      <c r="D389" s="552" t="s">
        <v>1</v>
      </c>
      <c r="E389" s="552" t="s">
        <v>1</v>
      </c>
      <c r="F389" s="552" t="s">
        <v>116</v>
      </c>
      <c r="G389" s="560">
        <v>8616</v>
      </c>
      <c r="H389" s="552">
        <v>8290</v>
      </c>
      <c r="I389" s="562" t="s">
        <v>1</v>
      </c>
      <c r="J389" s="555" t="s">
        <v>126</v>
      </c>
      <c r="K389" s="552" t="s">
        <v>1</v>
      </c>
      <c r="L389" s="555" t="s">
        <v>126</v>
      </c>
    </row>
    <row r="390" spans="2:12" ht="13.5" thickBot="1" x14ac:dyDescent="0.25">
      <c r="B390" s="332" t="s">
        <v>436</v>
      </c>
      <c r="C390" s="662"/>
      <c r="D390" s="561" t="s">
        <v>1</v>
      </c>
      <c r="E390" s="561" t="s">
        <v>1</v>
      </c>
      <c r="F390" s="561" t="s">
        <v>116</v>
      </c>
      <c r="G390" s="330">
        <v>8616</v>
      </c>
      <c r="H390" s="561">
        <v>8290</v>
      </c>
      <c r="I390" s="330">
        <v>51741</v>
      </c>
      <c r="J390" s="556">
        <v>48374</v>
      </c>
      <c r="K390" s="561" t="s">
        <v>1</v>
      </c>
      <c r="L390" s="556">
        <v>48374</v>
      </c>
    </row>
    <row r="391" spans="2:12" ht="13.5" thickBot="1" x14ac:dyDescent="0.25">
      <c r="B391" s="337" t="s">
        <v>390</v>
      </c>
      <c r="C391" s="663"/>
      <c r="D391" s="339" t="s">
        <v>1</v>
      </c>
      <c r="E391" s="339">
        <v>-616</v>
      </c>
      <c r="F391" s="339" t="s">
        <v>1</v>
      </c>
      <c r="G391" s="339" t="s">
        <v>1</v>
      </c>
      <c r="H391" s="339" t="s">
        <v>1</v>
      </c>
      <c r="I391" s="339">
        <v>616</v>
      </c>
      <c r="J391" s="362" t="s">
        <v>1</v>
      </c>
      <c r="K391" s="339" t="s">
        <v>1</v>
      </c>
      <c r="L391" s="362" t="s">
        <v>1</v>
      </c>
    </row>
    <row r="392" spans="2:12" ht="13.5" thickBot="1" x14ac:dyDescent="0.25">
      <c r="B392" s="332" t="s">
        <v>501</v>
      </c>
      <c r="C392" s="662"/>
      <c r="D392" s="359" t="s">
        <v>92</v>
      </c>
      <c r="E392" s="360">
        <v>618050</v>
      </c>
      <c r="F392" s="359" t="s">
        <v>119</v>
      </c>
      <c r="G392" s="360">
        <v>6542</v>
      </c>
      <c r="H392" s="360">
        <v>68784</v>
      </c>
      <c r="I392" s="360">
        <v>382682</v>
      </c>
      <c r="J392" s="361" t="s">
        <v>127</v>
      </c>
      <c r="K392" s="359" t="s">
        <v>1</v>
      </c>
      <c r="L392" s="361" t="s">
        <v>127</v>
      </c>
    </row>
    <row r="393" spans="2:12" ht="12.75" x14ac:dyDescent="0.2">
      <c r="B393" s="349"/>
      <c r="C393" s="683"/>
      <c r="D393" s="349"/>
      <c r="E393" s="349"/>
      <c r="F393" s="349"/>
      <c r="G393" s="349"/>
      <c r="H393" s="350"/>
      <c r="I393" s="349"/>
      <c r="J393" s="349"/>
      <c r="K393" s="349"/>
      <c r="L393" s="349"/>
    </row>
    <row r="394" spans="2:12" ht="12.75" x14ac:dyDescent="0.2">
      <c r="B394" s="329" t="s">
        <v>498</v>
      </c>
      <c r="C394" s="669"/>
      <c r="D394" s="561" t="s">
        <v>92</v>
      </c>
      <c r="E394" s="330">
        <v>619407</v>
      </c>
      <c r="F394" s="561" t="s">
        <v>90</v>
      </c>
      <c r="G394" s="330">
        <v>1101</v>
      </c>
      <c r="H394" s="330">
        <v>32024</v>
      </c>
      <c r="I394" s="330">
        <v>463356</v>
      </c>
      <c r="J394" s="554" t="s">
        <v>121</v>
      </c>
      <c r="K394" s="551" t="s">
        <v>1</v>
      </c>
      <c r="L394" s="554" t="s">
        <v>121</v>
      </c>
    </row>
    <row r="395" spans="2:12" ht="12.75" x14ac:dyDescent="0.2">
      <c r="B395" s="331" t="s">
        <v>495</v>
      </c>
      <c r="C395" s="670"/>
      <c r="D395" s="551" t="s">
        <v>1</v>
      </c>
      <c r="E395" s="551" t="s">
        <v>1</v>
      </c>
      <c r="F395" s="551" t="s">
        <v>1</v>
      </c>
      <c r="G395" s="551" t="s">
        <v>1</v>
      </c>
      <c r="H395" s="551" t="s">
        <v>1</v>
      </c>
      <c r="I395" s="559">
        <v>-201244</v>
      </c>
      <c r="J395" s="556">
        <v>-201244</v>
      </c>
      <c r="K395" s="551" t="s">
        <v>1</v>
      </c>
      <c r="L395" s="556">
        <v>-201244</v>
      </c>
    </row>
    <row r="396" spans="2:12" ht="13.5" thickBot="1" x14ac:dyDescent="0.25">
      <c r="B396" s="331" t="s">
        <v>435</v>
      </c>
      <c r="C396" s="670"/>
      <c r="D396" s="552" t="s">
        <v>1</v>
      </c>
      <c r="E396" s="552" t="s">
        <v>1</v>
      </c>
      <c r="F396" s="552" t="s">
        <v>1</v>
      </c>
      <c r="G396" s="552">
        <v>3676</v>
      </c>
      <c r="H396" s="560" t="s">
        <v>128</v>
      </c>
      <c r="I396" s="552" t="s">
        <v>1</v>
      </c>
      <c r="J396" s="557">
        <v>13821</v>
      </c>
      <c r="K396" s="552" t="s">
        <v>1</v>
      </c>
      <c r="L396" s="557">
        <v>13821</v>
      </c>
    </row>
    <row r="397" spans="2:12" ht="13.5" thickBot="1" x14ac:dyDescent="0.25">
      <c r="B397" s="329" t="s">
        <v>436</v>
      </c>
      <c r="C397" s="669"/>
      <c r="D397" s="561" t="s">
        <v>1</v>
      </c>
      <c r="E397" s="561" t="s">
        <v>1</v>
      </c>
      <c r="F397" s="561" t="s">
        <v>1</v>
      </c>
      <c r="G397" s="561">
        <v>3676</v>
      </c>
      <c r="H397" s="330" t="s">
        <v>128</v>
      </c>
      <c r="I397" s="330">
        <v>-201244</v>
      </c>
      <c r="J397" s="556">
        <v>-187423</v>
      </c>
      <c r="K397" s="551" t="s">
        <v>1</v>
      </c>
      <c r="L397" s="556">
        <v>-187423</v>
      </c>
    </row>
    <row r="398" spans="2:12" ht="13.5" thickBot="1" x14ac:dyDescent="0.25">
      <c r="B398" s="331" t="s">
        <v>390</v>
      </c>
      <c r="C398" s="670"/>
      <c r="D398" s="339" t="s">
        <v>1</v>
      </c>
      <c r="E398" s="339">
        <v>-876</v>
      </c>
      <c r="F398" s="339" t="s">
        <v>1</v>
      </c>
      <c r="G398" s="339" t="s">
        <v>1</v>
      </c>
      <c r="H398" s="339" t="s">
        <v>1</v>
      </c>
      <c r="I398" s="339">
        <v>876</v>
      </c>
      <c r="J398" s="363" t="s">
        <v>1</v>
      </c>
      <c r="K398" s="339" t="s">
        <v>1</v>
      </c>
      <c r="L398" s="363" t="s">
        <v>1</v>
      </c>
    </row>
    <row r="399" spans="2:12" ht="13.5" thickBot="1" x14ac:dyDescent="0.25">
      <c r="B399" s="332" t="s">
        <v>502</v>
      </c>
      <c r="C399" s="662"/>
      <c r="D399" s="359" t="s">
        <v>92</v>
      </c>
      <c r="E399" s="360">
        <v>618531</v>
      </c>
      <c r="F399" s="359" t="s">
        <v>90</v>
      </c>
      <c r="G399" s="359">
        <v>4777</v>
      </c>
      <c r="H399" s="360">
        <v>42169</v>
      </c>
      <c r="I399" s="360">
        <v>262988</v>
      </c>
      <c r="J399" s="361" t="s">
        <v>129</v>
      </c>
      <c r="K399" s="359" t="s">
        <v>1</v>
      </c>
      <c r="L399" s="361" t="s">
        <v>129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54"/>
      <c r="C402" s="15"/>
      <c r="D402" s="554"/>
      <c r="E402" s="553"/>
      <c r="F402" s="1002" t="s">
        <v>276</v>
      </c>
      <c r="G402" s="1002"/>
      <c r="H402" s="553"/>
      <c r="I402" s="553"/>
      <c r="J402" s="553"/>
      <c r="K402" s="553"/>
      <c r="L402" s="553"/>
    </row>
    <row r="403" spans="2:12" ht="56.25" x14ac:dyDescent="0.2">
      <c r="B403" s="554"/>
      <c r="C403" s="15"/>
      <c r="D403" s="553" t="s">
        <v>274</v>
      </c>
      <c r="E403" s="553" t="s">
        <v>275</v>
      </c>
      <c r="F403" s="558" t="s">
        <v>379</v>
      </c>
      <c r="G403" s="558" t="s">
        <v>380</v>
      </c>
      <c r="H403" s="553" t="s">
        <v>278</v>
      </c>
      <c r="I403" s="553" t="s">
        <v>503</v>
      </c>
      <c r="J403" s="553" t="s">
        <v>504</v>
      </c>
      <c r="K403" s="553" t="s">
        <v>383</v>
      </c>
      <c r="L403" s="553" t="s">
        <v>214</v>
      </c>
    </row>
    <row r="404" spans="2:12" ht="13.5" thickBot="1" x14ac:dyDescent="0.25">
      <c r="B404" s="685" t="s">
        <v>494</v>
      </c>
      <c r="C404" s="15"/>
      <c r="D404" s="686" t="s">
        <v>505</v>
      </c>
      <c r="E404" s="686">
        <v>618.66600000000005</v>
      </c>
      <c r="F404" s="686">
        <v>13.521000000000001</v>
      </c>
      <c r="G404" s="686">
        <v>-2.0739999999999998</v>
      </c>
      <c r="H404" s="686">
        <v>60.494</v>
      </c>
      <c r="I404" s="686">
        <v>330.32499999999999</v>
      </c>
      <c r="J404" s="687" t="s">
        <v>506</v>
      </c>
      <c r="K404" s="686" t="s">
        <v>1</v>
      </c>
      <c r="L404" s="687" t="s">
        <v>506</v>
      </c>
    </row>
    <row r="405" spans="2:12" ht="13.5" thickBot="1" x14ac:dyDescent="0.25">
      <c r="B405" s="688" t="s">
        <v>399</v>
      </c>
      <c r="C405" s="15"/>
      <c r="D405" s="689" t="s">
        <v>1</v>
      </c>
      <c r="E405" s="689" t="s">
        <v>1</v>
      </c>
      <c r="F405" s="689" t="s">
        <v>1</v>
      </c>
      <c r="G405" s="689" t="s">
        <v>1</v>
      </c>
      <c r="H405" s="689" t="s">
        <v>1</v>
      </c>
      <c r="I405" s="689">
        <v>81.673000000000002</v>
      </c>
      <c r="J405" s="690">
        <v>81.673000000000002</v>
      </c>
      <c r="K405" s="689"/>
      <c r="L405" s="690">
        <v>81.673000000000002</v>
      </c>
    </row>
    <row r="406" spans="2:12" ht="13.5" thickBot="1" x14ac:dyDescent="0.25">
      <c r="B406" s="691" t="s">
        <v>400</v>
      </c>
      <c r="C406" s="15"/>
      <c r="D406" s="692" t="s">
        <v>1</v>
      </c>
      <c r="E406" s="692" t="s">
        <v>1</v>
      </c>
      <c r="F406" s="692">
        <v>-29.146000000000001</v>
      </c>
      <c r="G406" s="692">
        <v>22.571000000000002</v>
      </c>
      <c r="H406" s="692">
        <v>-598</v>
      </c>
      <c r="I406" s="692" t="s">
        <v>1</v>
      </c>
      <c r="J406" s="687">
        <v>-7.173</v>
      </c>
      <c r="K406" s="692"/>
      <c r="L406" s="687">
        <v>-7.173</v>
      </c>
    </row>
    <row r="407" spans="2:12" ht="13.5" thickBot="1" x14ac:dyDescent="0.25">
      <c r="B407" s="685" t="s">
        <v>387</v>
      </c>
      <c r="C407" s="15"/>
      <c r="D407" s="686" t="s">
        <v>1</v>
      </c>
      <c r="E407" s="686" t="s">
        <v>1</v>
      </c>
      <c r="F407" s="686">
        <v>-29.146000000000001</v>
      </c>
      <c r="G407" s="686">
        <v>22.571000000000002</v>
      </c>
      <c r="H407" s="686">
        <v>-598</v>
      </c>
      <c r="I407" s="686">
        <v>81.673000000000002</v>
      </c>
      <c r="J407" s="687">
        <v>74.5</v>
      </c>
      <c r="K407" s="686"/>
      <c r="L407" s="687">
        <v>74.5</v>
      </c>
    </row>
    <row r="408" spans="2:12" ht="13.5" thickBot="1" x14ac:dyDescent="0.25">
      <c r="B408" s="691" t="s">
        <v>507</v>
      </c>
      <c r="C408" s="15"/>
      <c r="D408" s="692" t="s">
        <v>1</v>
      </c>
      <c r="E408" s="692">
        <v>640</v>
      </c>
      <c r="F408" s="692" t="s">
        <v>1</v>
      </c>
      <c r="G408" s="692" t="s">
        <v>1</v>
      </c>
      <c r="H408" s="692" t="s">
        <v>1</v>
      </c>
      <c r="I408" s="692">
        <v>-640</v>
      </c>
      <c r="J408" s="687" t="s">
        <v>1</v>
      </c>
      <c r="K408" s="692"/>
      <c r="L408" s="687" t="s">
        <v>1</v>
      </c>
    </row>
    <row r="409" spans="2:12" ht="13.5" thickBot="1" x14ac:dyDescent="0.25">
      <c r="B409" s="685" t="s">
        <v>508</v>
      </c>
      <c r="C409" s="15"/>
      <c r="D409" s="686" t="s">
        <v>505</v>
      </c>
      <c r="E409" s="686">
        <v>619.30600000000004</v>
      </c>
      <c r="F409" s="686">
        <v>-15.625</v>
      </c>
      <c r="G409" s="686">
        <v>20.497</v>
      </c>
      <c r="H409" s="686">
        <v>59.896000000000001</v>
      </c>
      <c r="I409" s="686">
        <v>411.358</v>
      </c>
      <c r="J409" s="687" t="s">
        <v>509</v>
      </c>
      <c r="K409" s="686"/>
      <c r="L409" s="687" t="s">
        <v>509</v>
      </c>
    </row>
    <row r="410" spans="2:12" ht="13.5" thickBot="1" x14ac:dyDescent="0.25">
      <c r="B410" s="685"/>
      <c r="C410" s="15"/>
      <c r="D410" s="693"/>
      <c r="E410" s="693"/>
      <c r="F410" s="693"/>
      <c r="G410" s="693"/>
      <c r="H410" s="693"/>
      <c r="I410" s="693"/>
      <c r="J410" s="687"/>
      <c r="K410" s="693"/>
      <c r="L410" s="687"/>
    </row>
    <row r="411" spans="2:12" ht="13.5" thickBot="1" x14ac:dyDescent="0.25">
      <c r="B411" s="685" t="s">
        <v>498</v>
      </c>
      <c r="C411" s="15"/>
      <c r="D411" s="694" t="s">
        <v>505</v>
      </c>
      <c r="E411" s="694">
        <v>619.40700000000004</v>
      </c>
      <c r="F411" s="694">
        <v>-3.88</v>
      </c>
      <c r="G411" s="694">
        <v>1.101</v>
      </c>
      <c r="H411" s="694">
        <v>32.024000000000001</v>
      </c>
      <c r="I411" s="694">
        <v>463.35599999999999</v>
      </c>
      <c r="J411" s="687" t="s">
        <v>510</v>
      </c>
      <c r="K411" s="694" t="s">
        <v>1</v>
      </c>
      <c r="L411" s="687" t="s">
        <v>510</v>
      </c>
    </row>
    <row r="412" spans="2:12" ht="13.5" thickBot="1" x14ac:dyDescent="0.25">
      <c r="B412" s="688" t="s">
        <v>399</v>
      </c>
      <c r="C412" s="15"/>
      <c r="D412" s="695" t="s">
        <v>1</v>
      </c>
      <c r="E412" s="695" t="s">
        <v>1</v>
      </c>
      <c r="F412" s="695" t="s">
        <v>1</v>
      </c>
      <c r="G412" s="695" t="s">
        <v>1</v>
      </c>
      <c r="H412" s="695" t="s">
        <v>1</v>
      </c>
      <c r="I412" s="695">
        <v>-133.77199999999999</v>
      </c>
      <c r="J412" s="690">
        <v>-133.77199999999999</v>
      </c>
      <c r="K412" s="695" t="s">
        <v>1</v>
      </c>
      <c r="L412" s="690">
        <v>-133.77199999999999</v>
      </c>
    </row>
    <row r="413" spans="2:12" ht="13.5" thickBot="1" x14ac:dyDescent="0.25">
      <c r="B413" s="691" t="s">
        <v>400</v>
      </c>
      <c r="C413" s="15"/>
      <c r="D413" s="696" t="s">
        <v>1</v>
      </c>
      <c r="E413" s="696" t="s">
        <v>1</v>
      </c>
      <c r="F413" s="696">
        <v>17.401</v>
      </c>
      <c r="G413" s="696">
        <v>-3.1749999999999998</v>
      </c>
      <c r="H413" s="696">
        <v>28.47</v>
      </c>
      <c r="I413" s="696" t="s">
        <v>1</v>
      </c>
      <c r="J413" s="687">
        <v>42.695999999999998</v>
      </c>
      <c r="K413" s="696" t="s">
        <v>1</v>
      </c>
      <c r="L413" s="687">
        <v>42.695999999999998</v>
      </c>
    </row>
    <row r="414" spans="2:12" ht="13.5" thickBot="1" x14ac:dyDescent="0.25">
      <c r="B414" s="685" t="s">
        <v>387</v>
      </c>
      <c r="C414" s="15"/>
      <c r="D414" s="694" t="s">
        <v>1</v>
      </c>
      <c r="E414" s="694" t="s">
        <v>1</v>
      </c>
      <c r="F414" s="694">
        <v>17.401</v>
      </c>
      <c r="G414" s="694">
        <v>-3.1749999999999998</v>
      </c>
      <c r="H414" s="694">
        <v>28.47</v>
      </c>
      <c r="I414" s="694">
        <v>-133.77199999999999</v>
      </c>
      <c r="J414" s="687">
        <v>-91.075999999999993</v>
      </c>
      <c r="K414" s="694" t="s">
        <v>1</v>
      </c>
      <c r="L414" s="687">
        <v>-91.075999999999993</v>
      </c>
    </row>
    <row r="415" spans="2:12" ht="13.5" thickBot="1" x14ac:dyDescent="0.25">
      <c r="B415" s="691" t="s">
        <v>511</v>
      </c>
      <c r="C415" s="15"/>
      <c r="D415" s="696" t="s">
        <v>1</v>
      </c>
      <c r="E415" s="696">
        <v>-741</v>
      </c>
      <c r="F415" s="696" t="s">
        <v>1</v>
      </c>
      <c r="G415" s="696" t="s">
        <v>1</v>
      </c>
      <c r="H415" s="696" t="s">
        <v>1</v>
      </c>
      <c r="I415" s="696">
        <v>741</v>
      </c>
      <c r="J415" s="687" t="s">
        <v>1</v>
      </c>
      <c r="K415" s="696" t="s">
        <v>1</v>
      </c>
      <c r="L415" s="687" t="s">
        <v>1</v>
      </c>
    </row>
    <row r="416" spans="2:12" ht="13.5" thickBot="1" x14ac:dyDescent="0.25">
      <c r="B416" s="685" t="s">
        <v>512</v>
      </c>
      <c r="C416" s="15"/>
      <c r="D416" s="694" t="s">
        <v>505</v>
      </c>
      <c r="E416" s="694">
        <v>618.66600000000005</v>
      </c>
      <c r="F416" s="694">
        <v>13.521000000000001</v>
      </c>
      <c r="G416" s="694">
        <v>-2.0739999999999998</v>
      </c>
      <c r="H416" s="694">
        <v>60.494</v>
      </c>
      <c r="I416" s="694">
        <v>330.32499999999999</v>
      </c>
      <c r="J416" s="687" t="s">
        <v>506</v>
      </c>
      <c r="K416" s="694" t="s">
        <v>1</v>
      </c>
      <c r="L416" s="687" t="s">
        <v>506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88" t="s">
        <v>513</v>
      </c>
      <c r="C419" s="15"/>
    </row>
    <row r="420" spans="2:13" ht="15" customHeight="1" thickBot="1" x14ac:dyDescent="0.25">
      <c r="B420" s="384"/>
      <c r="C420" s="15"/>
      <c r="D420" s="384"/>
      <c r="E420" s="384"/>
      <c r="F420" s="985" t="s">
        <v>276</v>
      </c>
      <c r="G420" s="985"/>
      <c r="H420" s="985"/>
      <c r="I420" s="384"/>
      <c r="J420" s="384"/>
      <c r="K420" s="385" t="s">
        <v>514</v>
      </c>
      <c r="L420" s="385"/>
      <c r="M420" s="384"/>
    </row>
    <row r="421" spans="2:13" ht="36" x14ac:dyDescent="0.2">
      <c r="B421" s="1005"/>
      <c r="C421" s="15"/>
      <c r="D421" s="1007" t="s">
        <v>274</v>
      </c>
      <c r="E421" s="550" t="s">
        <v>275</v>
      </c>
      <c r="F421" s="548" t="s">
        <v>515</v>
      </c>
      <c r="G421" s="548" t="s">
        <v>516</v>
      </c>
      <c r="H421" s="548" t="s">
        <v>517</v>
      </c>
      <c r="I421" s="548" t="s">
        <v>518</v>
      </c>
      <c r="J421" s="548" t="s">
        <v>277</v>
      </c>
      <c r="K421" s="548" t="s">
        <v>468</v>
      </c>
      <c r="L421" s="386" t="s">
        <v>383</v>
      </c>
      <c r="M421" s="550" t="s">
        <v>214</v>
      </c>
    </row>
    <row r="422" spans="2:13" ht="24" x14ac:dyDescent="0.2">
      <c r="B422" s="1006"/>
      <c r="C422" s="15"/>
      <c r="D422" s="984"/>
      <c r="E422" s="548"/>
      <c r="F422" s="548" t="s">
        <v>519</v>
      </c>
      <c r="G422" s="548" t="s">
        <v>520</v>
      </c>
      <c r="H422" s="548" t="s">
        <v>521</v>
      </c>
      <c r="I422" s="548" t="s">
        <v>522</v>
      </c>
      <c r="J422" s="399" t="s">
        <v>141</v>
      </c>
      <c r="K422" s="548" t="s">
        <v>523</v>
      </c>
      <c r="L422" s="548"/>
      <c r="M422" s="548"/>
    </row>
    <row r="423" spans="2:13" x14ac:dyDescent="0.2">
      <c r="B423" s="1006"/>
      <c r="C423" s="15"/>
      <c r="D423" s="984"/>
      <c r="E423" s="548"/>
      <c r="F423" s="480"/>
      <c r="G423" s="548" t="s">
        <v>524</v>
      </c>
      <c r="H423" s="548" t="s">
        <v>525</v>
      </c>
      <c r="I423" s="548" t="s">
        <v>526</v>
      </c>
      <c r="J423" s="480"/>
      <c r="K423" s="480"/>
      <c r="L423" s="548"/>
      <c r="M423" s="548"/>
    </row>
    <row r="424" spans="2:13" x14ac:dyDescent="0.2">
      <c r="B424" s="1006"/>
      <c r="C424" s="15"/>
      <c r="D424" s="984"/>
      <c r="E424" s="548"/>
      <c r="F424" s="480"/>
      <c r="G424" s="480"/>
      <c r="H424" s="548" t="s">
        <v>527</v>
      </c>
      <c r="I424" s="548" t="s">
        <v>528</v>
      </c>
      <c r="J424" s="480"/>
      <c r="K424" s="480"/>
      <c r="L424" s="548"/>
      <c r="M424" s="548"/>
    </row>
    <row r="425" spans="2:13" ht="13.5" thickBot="1" x14ac:dyDescent="0.25">
      <c r="B425" s="365" t="s">
        <v>529</v>
      </c>
      <c r="C425" s="15"/>
      <c r="D425" s="366">
        <v>2239346</v>
      </c>
      <c r="E425" s="366">
        <v>619306</v>
      </c>
      <c r="F425" s="549" t="s">
        <v>1</v>
      </c>
      <c r="G425" s="366">
        <v>-15625</v>
      </c>
      <c r="H425" s="366">
        <v>20497</v>
      </c>
      <c r="I425" s="366">
        <v>59896</v>
      </c>
      <c r="J425" s="366">
        <v>411358</v>
      </c>
      <c r="K425" s="381">
        <v>3334778</v>
      </c>
      <c r="L425" s="549" t="s">
        <v>1</v>
      </c>
      <c r="M425" s="381">
        <v>3334778</v>
      </c>
    </row>
    <row r="426" spans="2:13" ht="13.5" thickBot="1" x14ac:dyDescent="0.25">
      <c r="B426" s="371" t="s">
        <v>530</v>
      </c>
      <c r="C426" s="15"/>
      <c r="D426" s="547" t="s">
        <v>1</v>
      </c>
      <c r="E426" s="547" t="s">
        <v>1</v>
      </c>
      <c r="F426" s="376">
        <v>-12949</v>
      </c>
      <c r="G426" s="547" t="s">
        <v>1</v>
      </c>
      <c r="H426" s="547" t="s">
        <v>1</v>
      </c>
      <c r="I426" s="547" t="s">
        <v>1</v>
      </c>
      <c r="J426" s="376">
        <v>9139</v>
      </c>
      <c r="K426" s="381">
        <v>-3810</v>
      </c>
      <c r="L426" s="547" t="s">
        <v>1</v>
      </c>
      <c r="M426" s="381">
        <v>-3810</v>
      </c>
    </row>
    <row r="427" spans="2:13" ht="13.5" thickBot="1" x14ac:dyDescent="0.25">
      <c r="B427" s="365" t="s">
        <v>531</v>
      </c>
      <c r="C427" s="15"/>
      <c r="D427" s="366">
        <v>2239346</v>
      </c>
      <c r="E427" s="366">
        <v>619306</v>
      </c>
      <c r="F427" s="366">
        <v>-12949</v>
      </c>
      <c r="G427" s="366">
        <v>-15625</v>
      </c>
      <c r="H427" s="366">
        <v>20497</v>
      </c>
      <c r="I427" s="366">
        <v>59896</v>
      </c>
      <c r="J427" s="366">
        <v>420497</v>
      </c>
      <c r="K427" s="381">
        <v>3330968</v>
      </c>
      <c r="L427" s="549" t="s">
        <v>1</v>
      </c>
      <c r="M427" s="381">
        <v>3330968</v>
      </c>
    </row>
    <row r="428" spans="2:13" ht="12.75" x14ac:dyDescent="0.2">
      <c r="B428" s="367" t="s">
        <v>421</v>
      </c>
      <c r="C428" s="15"/>
      <c r="D428" s="368" t="s">
        <v>1</v>
      </c>
      <c r="E428" s="368" t="s">
        <v>1</v>
      </c>
      <c r="F428" s="368" t="s">
        <v>1</v>
      </c>
      <c r="G428" s="368" t="s">
        <v>1</v>
      </c>
      <c r="H428" s="368" t="s">
        <v>1</v>
      </c>
      <c r="I428" s="368" t="s">
        <v>1</v>
      </c>
      <c r="J428" s="369">
        <v>35609</v>
      </c>
      <c r="K428" s="379">
        <v>35609</v>
      </c>
      <c r="L428" s="368" t="s">
        <v>1</v>
      </c>
      <c r="M428" s="379">
        <v>35609</v>
      </c>
    </row>
    <row r="429" spans="2:13" ht="13.5" thickBot="1" x14ac:dyDescent="0.25">
      <c r="B429" s="371" t="s">
        <v>386</v>
      </c>
      <c r="C429" s="15"/>
      <c r="D429" s="547" t="s">
        <v>1</v>
      </c>
      <c r="E429" s="547" t="s">
        <v>1</v>
      </c>
      <c r="F429" s="547" t="s">
        <v>1</v>
      </c>
      <c r="G429" s="547" t="s">
        <v>1</v>
      </c>
      <c r="H429" s="376">
        <v>-6374</v>
      </c>
      <c r="I429" s="376">
        <v>11567</v>
      </c>
      <c r="J429" s="547" t="s">
        <v>1</v>
      </c>
      <c r="K429" s="381">
        <v>5193</v>
      </c>
      <c r="L429" s="547" t="s">
        <v>1</v>
      </c>
      <c r="M429" s="381">
        <v>5193</v>
      </c>
    </row>
    <row r="430" spans="2:13" ht="13.5" thickBot="1" x14ac:dyDescent="0.25">
      <c r="B430" s="365" t="s">
        <v>387</v>
      </c>
      <c r="C430" s="15"/>
      <c r="D430" s="549" t="s">
        <v>1</v>
      </c>
      <c r="E430" s="549" t="s">
        <v>1</v>
      </c>
      <c r="F430" s="549" t="s">
        <v>1</v>
      </c>
      <c r="G430" s="549" t="s">
        <v>1</v>
      </c>
      <c r="H430" s="366">
        <v>-6374</v>
      </c>
      <c r="I430" s="366">
        <v>11567</v>
      </c>
      <c r="J430" s="366">
        <v>35609</v>
      </c>
      <c r="K430" s="381">
        <v>40802</v>
      </c>
      <c r="L430" s="549" t="s">
        <v>1</v>
      </c>
      <c r="M430" s="381">
        <v>40802</v>
      </c>
    </row>
    <row r="431" spans="2:13" ht="13.5" thickBot="1" x14ac:dyDescent="0.25">
      <c r="B431" s="365" t="s">
        <v>196</v>
      </c>
      <c r="C431" s="15"/>
      <c r="D431" s="366">
        <v>2239346</v>
      </c>
      <c r="E431" s="366">
        <v>619306</v>
      </c>
      <c r="F431" s="366">
        <v>-12949</v>
      </c>
      <c r="G431" s="366">
        <v>-15625</v>
      </c>
      <c r="H431" s="366">
        <v>14123</v>
      </c>
      <c r="I431" s="366">
        <v>71463</v>
      </c>
      <c r="J431" s="366">
        <v>456106</v>
      </c>
      <c r="K431" s="381">
        <v>3371770</v>
      </c>
      <c r="L431" s="549" t="s">
        <v>1</v>
      </c>
      <c r="M431" s="381">
        <v>3371770</v>
      </c>
    </row>
    <row r="432" spans="2:13" ht="13.5" thickBot="1" x14ac:dyDescent="0.25">
      <c r="B432" s="371"/>
      <c r="C432" s="15"/>
      <c r="D432" s="372"/>
      <c r="E432" s="372"/>
      <c r="F432" s="372"/>
      <c r="G432" s="372"/>
      <c r="H432" s="372"/>
      <c r="I432" s="372"/>
      <c r="J432" s="372"/>
      <c r="K432" s="378"/>
      <c r="L432" s="372" t="s">
        <v>1</v>
      </c>
      <c r="M432" s="378"/>
    </row>
    <row r="433" spans="2:13" ht="13.5" thickBot="1" x14ac:dyDescent="0.25">
      <c r="B433" s="365" t="s">
        <v>532</v>
      </c>
      <c r="C433" s="15"/>
      <c r="D433" s="374">
        <v>2239346</v>
      </c>
      <c r="E433" s="374">
        <v>618666</v>
      </c>
      <c r="F433" s="373" t="s">
        <v>1</v>
      </c>
      <c r="G433" s="374">
        <v>13521</v>
      </c>
      <c r="H433" s="374">
        <v>-2074</v>
      </c>
      <c r="I433" s="374">
        <v>59970</v>
      </c>
      <c r="J433" s="374">
        <v>313440</v>
      </c>
      <c r="K433" s="381">
        <v>3242869</v>
      </c>
      <c r="L433" s="373" t="s">
        <v>1</v>
      </c>
      <c r="M433" s="381">
        <v>3242869</v>
      </c>
    </row>
    <row r="434" spans="2:13" ht="12.75" x14ac:dyDescent="0.2">
      <c r="B434" s="367" t="s">
        <v>421</v>
      </c>
      <c r="C434" s="15"/>
      <c r="D434" s="375" t="s">
        <v>1</v>
      </c>
      <c r="E434" s="375" t="s">
        <v>1</v>
      </c>
      <c r="F434" s="375" t="s">
        <v>1</v>
      </c>
      <c r="G434" s="375" t="s">
        <v>1</v>
      </c>
      <c r="H434" s="375" t="s">
        <v>1</v>
      </c>
      <c r="I434" s="375" t="s">
        <v>1</v>
      </c>
      <c r="J434" s="398">
        <v>-1434</v>
      </c>
      <c r="K434" s="379">
        <v>-1434</v>
      </c>
      <c r="L434" s="375" t="s">
        <v>1</v>
      </c>
      <c r="M434" s="379">
        <v>-1434</v>
      </c>
    </row>
    <row r="435" spans="2:13" ht="13.5" thickBot="1" x14ac:dyDescent="0.25">
      <c r="B435" s="371" t="s">
        <v>386</v>
      </c>
      <c r="C435" s="15"/>
      <c r="D435" s="545" t="s">
        <v>1</v>
      </c>
      <c r="E435" s="545" t="s">
        <v>1</v>
      </c>
      <c r="F435" s="545" t="s">
        <v>1</v>
      </c>
      <c r="G435" s="545" t="s">
        <v>1</v>
      </c>
      <c r="H435" s="377">
        <v>15717</v>
      </c>
      <c r="I435" s="377">
        <v>-32757</v>
      </c>
      <c r="J435" s="545" t="s">
        <v>1</v>
      </c>
      <c r="K435" s="381">
        <v>-17040</v>
      </c>
      <c r="L435" s="545" t="s">
        <v>1</v>
      </c>
      <c r="M435" s="381">
        <v>-17040</v>
      </c>
    </row>
    <row r="436" spans="2:13" ht="13.5" thickBot="1" x14ac:dyDescent="0.25">
      <c r="B436" s="365" t="s">
        <v>387</v>
      </c>
      <c r="C436" s="15"/>
      <c r="D436" s="373" t="s">
        <v>1</v>
      </c>
      <c r="E436" s="373" t="s">
        <v>1</v>
      </c>
      <c r="F436" s="373" t="s">
        <v>1</v>
      </c>
      <c r="G436" s="373" t="s">
        <v>1</v>
      </c>
      <c r="H436" s="374">
        <v>15717</v>
      </c>
      <c r="I436" s="374">
        <v>-32757</v>
      </c>
      <c r="J436" s="374">
        <v>-1434</v>
      </c>
      <c r="K436" s="381">
        <v>-18474</v>
      </c>
      <c r="L436" s="373" t="s">
        <v>1</v>
      </c>
      <c r="M436" s="381">
        <v>-18474</v>
      </c>
    </row>
    <row r="437" spans="2:13" ht="13.5" thickBot="1" x14ac:dyDescent="0.25">
      <c r="B437" s="365" t="s">
        <v>533</v>
      </c>
      <c r="C437" s="15"/>
      <c r="D437" s="374">
        <v>2239346</v>
      </c>
      <c r="E437" s="374">
        <v>618666</v>
      </c>
      <c r="F437" s="373" t="s">
        <v>1</v>
      </c>
      <c r="G437" s="374">
        <v>13521</v>
      </c>
      <c r="H437" s="374">
        <v>13643</v>
      </c>
      <c r="I437" s="374">
        <v>27213</v>
      </c>
      <c r="J437" s="374">
        <v>312006</v>
      </c>
      <c r="K437" s="697">
        <v>3224395</v>
      </c>
      <c r="L437" s="373" t="s">
        <v>1</v>
      </c>
      <c r="M437" s="697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88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4"/>
      <c r="C441" s="15"/>
      <c r="D441" s="384"/>
      <c r="E441" s="384"/>
      <c r="F441" s="985" t="s">
        <v>276</v>
      </c>
      <c r="G441" s="985"/>
      <c r="H441" s="985"/>
      <c r="I441" s="384"/>
      <c r="J441" s="384"/>
      <c r="K441" s="385" t="s">
        <v>514</v>
      </c>
      <c r="L441" s="385"/>
      <c r="M441" s="384"/>
    </row>
    <row r="442" spans="2:13" ht="36" x14ac:dyDescent="0.2">
      <c r="B442" s="1005"/>
      <c r="C442" s="15"/>
      <c r="D442" s="548" t="s">
        <v>535</v>
      </c>
      <c r="E442" s="550" t="s">
        <v>275</v>
      </c>
      <c r="F442" s="548" t="s">
        <v>536</v>
      </c>
      <c r="G442" s="548" t="s">
        <v>537</v>
      </c>
      <c r="H442" s="548" t="s">
        <v>538</v>
      </c>
      <c r="I442" s="548" t="s">
        <v>518</v>
      </c>
      <c r="J442" s="550" t="s">
        <v>467</v>
      </c>
      <c r="K442" s="548" t="s">
        <v>468</v>
      </c>
      <c r="L442" s="386" t="s">
        <v>383</v>
      </c>
      <c r="M442" s="550" t="s">
        <v>214</v>
      </c>
    </row>
    <row r="443" spans="2:13" ht="24" x14ac:dyDescent="0.2">
      <c r="B443" s="1006"/>
      <c r="C443" s="15"/>
      <c r="D443" s="548" t="s">
        <v>539</v>
      </c>
      <c r="E443" s="548"/>
      <c r="F443" s="548" t="s">
        <v>519</v>
      </c>
      <c r="G443" s="548" t="s">
        <v>540</v>
      </c>
      <c r="H443" s="548" t="s">
        <v>541</v>
      </c>
      <c r="I443" s="548" t="s">
        <v>542</v>
      </c>
      <c r="J443" s="548"/>
      <c r="K443" s="548" t="s">
        <v>523</v>
      </c>
      <c r="L443" s="548"/>
      <c r="M443" s="548"/>
    </row>
    <row r="444" spans="2:13" ht="13.5" thickBot="1" x14ac:dyDescent="0.25">
      <c r="B444" s="397" t="s">
        <v>529</v>
      </c>
      <c r="C444" s="15"/>
      <c r="D444" s="549" t="s">
        <v>505</v>
      </c>
      <c r="E444" s="549">
        <v>619.30600000000004</v>
      </c>
      <c r="F444" s="547" t="s">
        <v>543</v>
      </c>
      <c r="G444" s="549">
        <v>-15.625</v>
      </c>
      <c r="H444" s="549">
        <v>20.497</v>
      </c>
      <c r="I444" s="549">
        <v>59.896000000000001</v>
      </c>
      <c r="J444" s="549">
        <v>411.358</v>
      </c>
      <c r="K444" s="378" t="s">
        <v>509</v>
      </c>
      <c r="L444" s="547" t="s">
        <v>543</v>
      </c>
      <c r="M444" s="378" t="s">
        <v>509</v>
      </c>
    </row>
    <row r="445" spans="2:13" ht="12.75" x14ac:dyDescent="0.2">
      <c r="B445" s="370" t="s">
        <v>544</v>
      </c>
      <c r="C445" s="15"/>
      <c r="D445" s="1008" t="s">
        <v>543</v>
      </c>
      <c r="E445" s="698" t="s">
        <v>543</v>
      </c>
      <c r="F445" s="698">
        <v>-12.949</v>
      </c>
      <c r="G445" s="698" t="s">
        <v>543</v>
      </c>
      <c r="H445" s="698" t="s">
        <v>543</v>
      </c>
      <c r="I445" s="698" t="s">
        <v>543</v>
      </c>
      <c r="J445" s="698">
        <v>9.1389999999999993</v>
      </c>
      <c r="K445" s="387">
        <v>-3.81</v>
      </c>
      <c r="L445" s="698" t="s">
        <v>543</v>
      </c>
      <c r="M445" s="387">
        <v>-3.81</v>
      </c>
    </row>
    <row r="446" spans="2:13" ht="13.5" thickBot="1" x14ac:dyDescent="0.25">
      <c r="B446" s="371" t="s">
        <v>545</v>
      </c>
      <c r="C446" s="15"/>
      <c r="D446" s="1009"/>
      <c r="E446" s="547"/>
      <c r="F446" s="547"/>
      <c r="G446" s="547"/>
      <c r="H446" s="547"/>
      <c r="I446" s="547"/>
      <c r="J446" s="547"/>
      <c r="K446" s="378"/>
      <c r="L446" s="547"/>
      <c r="M446" s="378"/>
    </row>
    <row r="447" spans="2:13" ht="13.5" thickBot="1" x14ac:dyDescent="0.25">
      <c r="B447" s="365" t="s">
        <v>531</v>
      </c>
      <c r="C447" s="15"/>
      <c r="D447" s="549" t="s">
        <v>505</v>
      </c>
      <c r="E447" s="549">
        <v>619.30600000000004</v>
      </c>
      <c r="F447" s="549">
        <v>-12.949</v>
      </c>
      <c r="G447" s="549">
        <v>-15.625</v>
      </c>
      <c r="H447" s="549">
        <v>20.497</v>
      </c>
      <c r="I447" s="549">
        <v>59.896000000000001</v>
      </c>
      <c r="J447" s="549">
        <v>420.49700000000001</v>
      </c>
      <c r="K447" s="378" t="s">
        <v>546</v>
      </c>
      <c r="L447" s="547" t="s">
        <v>543</v>
      </c>
      <c r="M447" s="378" t="s">
        <v>546</v>
      </c>
    </row>
    <row r="448" spans="2:13" ht="12.75" x14ac:dyDescent="0.2">
      <c r="B448" s="367" t="s">
        <v>421</v>
      </c>
      <c r="C448" s="15"/>
      <c r="D448" s="368" t="s">
        <v>543</v>
      </c>
      <c r="E448" s="368" t="s">
        <v>543</v>
      </c>
      <c r="F448" s="368" t="s">
        <v>543</v>
      </c>
      <c r="G448" s="368" t="s">
        <v>543</v>
      </c>
      <c r="H448" s="368" t="s">
        <v>543</v>
      </c>
      <c r="I448" s="368" t="s">
        <v>543</v>
      </c>
      <c r="J448" s="368">
        <v>89.554000000000002</v>
      </c>
      <c r="K448" s="382">
        <v>89.554000000000002</v>
      </c>
      <c r="L448" s="368" t="s">
        <v>543</v>
      </c>
      <c r="M448" s="382">
        <v>89.554000000000002</v>
      </c>
    </row>
    <row r="449" spans="2:13" ht="12.75" x14ac:dyDescent="0.2">
      <c r="B449" s="370" t="s">
        <v>547</v>
      </c>
      <c r="C449" s="15"/>
      <c r="D449" s="1010" t="s">
        <v>543</v>
      </c>
      <c r="E449" s="546" t="s">
        <v>543</v>
      </c>
      <c r="F449" s="546" t="s">
        <v>543</v>
      </c>
      <c r="G449" s="546">
        <v>-3.2</v>
      </c>
      <c r="H449" s="546">
        <v>-28.353000000000002</v>
      </c>
      <c r="I449" s="546">
        <v>20.07</v>
      </c>
      <c r="J449" s="546" t="s">
        <v>543</v>
      </c>
      <c r="K449" s="380">
        <v>-11.483000000000001</v>
      </c>
      <c r="L449" s="546" t="s">
        <v>543</v>
      </c>
      <c r="M449" s="380">
        <v>-11.483000000000001</v>
      </c>
    </row>
    <row r="450" spans="2:13" ht="13.5" thickBot="1" x14ac:dyDescent="0.25">
      <c r="B450" s="371" t="s">
        <v>548</v>
      </c>
      <c r="C450" s="15"/>
      <c r="D450" s="1009"/>
      <c r="E450" s="547"/>
      <c r="F450" s="547"/>
      <c r="G450" s="547"/>
      <c r="H450" s="547"/>
      <c r="I450" s="547"/>
      <c r="J450" s="547"/>
      <c r="K450" s="378"/>
      <c r="L450" s="547"/>
      <c r="M450" s="378"/>
    </row>
    <row r="451" spans="2:13" ht="13.5" thickBot="1" x14ac:dyDescent="0.25">
      <c r="B451" s="365" t="s">
        <v>387</v>
      </c>
      <c r="C451" s="15"/>
      <c r="D451" s="547" t="s">
        <v>543</v>
      </c>
      <c r="E451" s="547" t="s">
        <v>543</v>
      </c>
      <c r="F451" s="547" t="s">
        <v>543</v>
      </c>
      <c r="G451" s="549">
        <v>-3.2</v>
      </c>
      <c r="H451" s="549">
        <v>-28.353000000000002</v>
      </c>
      <c r="I451" s="549">
        <v>20.07</v>
      </c>
      <c r="J451" s="549">
        <v>89.554000000000002</v>
      </c>
      <c r="K451" s="378">
        <v>78.070999999999998</v>
      </c>
      <c r="L451" s="547" t="s">
        <v>543</v>
      </c>
      <c r="M451" s="378">
        <v>78.070999999999998</v>
      </c>
    </row>
    <row r="452" spans="2:13" ht="13.5" thickBot="1" x14ac:dyDescent="0.25">
      <c r="B452" s="371" t="s">
        <v>549</v>
      </c>
      <c r="C452" s="15"/>
      <c r="D452" s="547" t="s">
        <v>543</v>
      </c>
      <c r="E452" s="547">
        <v>8.2509999999999994</v>
      </c>
      <c r="F452" s="547" t="s">
        <v>543</v>
      </c>
      <c r="G452" s="547" t="s">
        <v>543</v>
      </c>
      <c r="H452" s="547" t="s">
        <v>543</v>
      </c>
      <c r="I452" s="547" t="s">
        <v>543</v>
      </c>
      <c r="J452" s="547">
        <v>-8.2509999999999994</v>
      </c>
      <c r="K452" s="699" t="s">
        <v>543</v>
      </c>
      <c r="L452" s="547" t="s">
        <v>543</v>
      </c>
      <c r="M452" s="378" t="s">
        <v>1</v>
      </c>
    </row>
    <row r="453" spans="2:13" ht="13.5" thickBot="1" x14ac:dyDescent="0.25">
      <c r="B453" s="365" t="s">
        <v>197</v>
      </c>
      <c r="C453" s="15"/>
      <c r="D453" s="549" t="s">
        <v>505</v>
      </c>
      <c r="E453" s="549">
        <v>627.55700000000002</v>
      </c>
      <c r="F453" s="549">
        <v>-12.949</v>
      </c>
      <c r="G453" s="549">
        <v>-18.824999999999999</v>
      </c>
      <c r="H453" s="549">
        <v>-7.8559999999999999</v>
      </c>
      <c r="I453" s="549">
        <v>79.965999999999994</v>
      </c>
      <c r="J453" s="549">
        <v>501.8</v>
      </c>
      <c r="K453" s="378" t="s">
        <v>550</v>
      </c>
      <c r="L453" s="547" t="s">
        <v>543</v>
      </c>
      <c r="M453" s="378" t="s">
        <v>550</v>
      </c>
    </row>
    <row r="454" spans="2:13" ht="13.5" thickBot="1" x14ac:dyDescent="0.25">
      <c r="B454" s="371"/>
      <c r="C454" s="15"/>
      <c r="D454" s="372"/>
      <c r="E454" s="372"/>
      <c r="F454" s="372"/>
      <c r="G454" s="372"/>
      <c r="H454" s="372"/>
      <c r="I454" s="372"/>
      <c r="J454" s="372"/>
      <c r="K454" s="378"/>
      <c r="L454" s="372"/>
      <c r="M454" s="378"/>
    </row>
    <row r="455" spans="2:13" ht="13.5" thickBot="1" x14ac:dyDescent="0.25">
      <c r="B455" s="365" t="s">
        <v>532</v>
      </c>
      <c r="C455" s="15"/>
      <c r="D455" s="373" t="s">
        <v>505</v>
      </c>
      <c r="E455" s="373">
        <v>618.66600000000005</v>
      </c>
      <c r="F455" s="545" t="s">
        <v>543</v>
      </c>
      <c r="G455" s="373">
        <v>13.521000000000001</v>
      </c>
      <c r="H455" s="373">
        <v>-2.0739999999999998</v>
      </c>
      <c r="I455" s="373">
        <v>60.494</v>
      </c>
      <c r="J455" s="373">
        <v>330.32499999999999</v>
      </c>
      <c r="K455" s="378" t="s">
        <v>506</v>
      </c>
      <c r="L455" s="545" t="s">
        <v>543</v>
      </c>
      <c r="M455" s="378" t="s">
        <v>506</v>
      </c>
    </row>
    <row r="456" spans="2:13" ht="12.75" x14ac:dyDescent="0.2">
      <c r="B456" s="367" t="s">
        <v>421</v>
      </c>
      <c r="C456" s="15"/>
      <c r="D456" s="375" t="s">
        <v>543</v>
      </c>
      <c r="E456" s="375" t="s">
        <v>543</v>
      </c>
      <c r="F456" s="375" t="s">
        <v>543</v>
      </c>
      <c r="G456" s="375" t="s">
        <v>543</v>
      </c>
      <c r="H456" s="375" t="s">
        <v>543</v>
      </c>
      <c r="I456" s="375" t="s">
        <v>543</v>
      </c>
      <c r="J456" s="375">
        <v>19.361999999999998</v>
      </c>
      <c r="K456" s="382">
        <v>19.361999999999998</v>
      </c>
      <c r="L456" s="375" t="s">
        <v>543</v>
      </c>
      <c r="M456" s="382">
        <v>19.361999999999998</v>
      </c>
    </row>
    <row r="457" spans="2:13" ht="12.75" x14ac:dyDescent="0.2">
      <c r="B457" s="370" t="s">
        <v>547</v>
      </c>
      <c r="C457" s="15"/>
      <c r="D457" s="1011" t="s">
        <v>543</v>
      </c>
      <c r="E457" s="544" t="s">
        <v>543</v>
      </c>
      <c r="F457" s="544" t="s">
        <v>543</v>
      </c>
      <c r="G457" s="544">
        <v>-20.273</v>
      </c>
      <c r="H457" s="544">
        <v>16.363</v>
      </c>
      <c r="I457" s="544">
        <v>-10.455</v>
      </c>
      <c r="J457" s="544" t="s">
        <v>543</v>
      </c>
      <c r="K457" s="380">
        <v>-14.365</v>
      </c>
      <c r="L457" s="544" t="s">
        <v>543</v>
      </c>
      <c r="M457" s="380">
        <v>-14.365</v>
      </c>
    </row>
    <row r="458" spans="2:13" ht="13.5" thickBot="1" x14ac:dyDescent="0.25">
      <c r="B458" s="371" t="s">
        <v>548</v>
      </c>
      <c r="C458" s="15"/>
      <c r="D458" s="1012"/>
      <c r="E458" s="545"/>
      <c r="F458" s="545"/>
      <c r="G458" s="545"/>
      <c r="H458" s="545"/>
      <c r="I458" s="545"/>
      <c r="J458" s="545"/>
      <c r="K458" s="378"/>
      <c r="L458" s="545"/>
      <c r="M458" s="378"/>
    </row>
    <row r="459" spans="2:13" ht="13.5" thickBot="1" x14ac:dyDescent="0.25">
      <c r="B459" s="365" t="s">
        <v>387</v>
      </c>
      <c r="C459" s="15"/>
      <c r="D459" s="545" t="s">
        <v>543</v>
      </c>
      <c r="E459" s="545" t="s">
        <v>543</v>
      </c>
      <c r="F459" s="545" t="s">
        <v>543</v>
      </c>
      <c r="G459" s="373">
        <v>-20.273</v>
      </c>
      <c r="H459" s="373">
        <v>16.363</v>
      </c>
      <c r="I459" s="373">
        <v>-10.455</v>
      </c>
      <c r="J459" s="373">
        <v>19.361999999999998</v>
      </c>
      <c r="K459" s="378">
        <v>4.9969999999999999</v>
      </c>
      <c r="L459" s="545" t="s">
        <v>543</v>
      </c>
      <c r="M459" s="378">
        <v>4.9969999999999999</v>
      </c>
    </row>
    <row r="460" spans="2:13" ht="13.5" thickBot="1" x14ac:dyDescent="0.25">
      <c r="B460" s="371" t="s">
        <v>551</v>
      </c>
      <c r="C460" s="15"/>
      <c r="D460" s="545" t="s">
        <v>543</v>
      </c>
      <c r="E460" s="545">
        <v>-616</v>
      </c>
      <c r="F460" s="545" t="s">
        <v>543</v>
      </c>
      <c r="G460" s="545" t="s">
        <v>543</v>
      </c>
      <c r="H460" s="545" t="s">
        <v>543</v>
      </c>
      <c r="I460" s="545" t="s">
        <v>543</v>
      </c>
      <c r="J460" s="545">
        <v>616</v>
      </c>
      <c r="K460" s="399" t="s">
        <v>543</v>
      </c>
      <c r="L460" s="545" t="s">
        <v>543</v>
      </c>
      <c r="M460" s="399" t="s">
        <v>543</v>
      </c>
    </row>
    <row r="461" spans="2:13" ht="13.5" thickBot="1" x14ac:dyDescent="0.25">
      <c r="B461" s="365" t="s">
        <v>552</v>
      </c>
      <c r="C461" s="15"/>
      <c r="D461" s="373" t="s">
        <v>505</v>
      </c>
      <c r="E461" s="373">
        <v>618.04999999999995</v>
      </c>
      <c r="F461" s="545" t="s">
        <v>543</v>
      </c>
      <c r="G461" s="373">
        <v>-6.7519999999999998</v>
      </c>
      <c r="H461" s="373">
        <v>14.289</v>
      </c>
      <c r="I461" s="373">
        <v>50.039000000000001</v>
      </c>
      <c r="J461" s="373">
        <v>350.303</v>
      </c>
      <c r="K461" s="387" t="s">
        <v>553</v>
      </c>
      <c r="L461" s="545" t="s">
        <v>543</v>
      </c>
      <c r="M461" s="387" t="s">
        <v>553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88" t="s">
        <v>554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4"/>
      <c r="D465" s="384"/>
      <c r="E465" s="1013" t="s">
        <v>276</v>
      </c>
      <c r="F465" s="1013"/>
      <c r="G465" s="1013"/>
      <c r="H465" s="1013"/>
      <c r="I465" s="384"/>
      <c r="J465" s="324"/>
      <c r="K465" s="1013" t="s">
        <v>514</v>
      </c>
      <c r="L465" s="1013"/>
      <c r="M465" s="324"/>
    </row>
    <row r="466" spans="2:13" ht="36" customHeight="1" x14ac:dyDescent="0.2">
      <c r="B466" s="1005"/>
      <c r="C466" s="15"/>
      <c r="D466" s="1007" t="s">
        <v>274</v>
      </c>
      <c r="E466" s="550" t="s">
        <v>275</v>
      </c>
      <c r="F466" s="387" t="s">
        <v>555</v>
      </c>
      <c r="G466" s="387" t="s">
        <v>556</v>
      </c>
      <c r="H466" s="548" t="s">
        <v>538</v>
      </c>
      <c r="I466" s="550" t="s">
        <v>557</v>
      </c>
      <c r="J466" s="550" t="s">
        <v>558</v>
      </c>
      <c r="K466" s="386" t="s">
        <v>504</v>
      </c>
      <c r="L466" s="386" t="s">
        <v>383</v>
      </c>
      <c r="M466" s="550" t="s">
        <v>214</v>
      </c>
    </row>
    <row r="467" spans="2:13" ht="24" x14ac:dyDescent="0.2">
      <c r="B467" s="1006"/>
      <c r="C467" s="15"/>
      <c r="D467" s="984"/>
      <c r="E467" s="548"/>
      <c r="F467" s="548"/>
      <c r="G467" s="548"/>
      <c r="H467" s="548" t="s">
        <v>559</v>
      </c>
      <c r="I467" s="548"/>
      <c r="J467" s="548"/>
      <c r="K467" s="548"/>
      <c r="L467" s="548"/>
      <c r="M467" s="548"/>
    </row>
    <row r="468" spans="2:13" ht="13.5" thickBot="1" x14ac:dyDescent="0.25">
      <c r="B468" s="397" t="s">
        <v>529</v>
      </c>
      <c r="C468" s="15"/>
      <c r="D468" s="549" t="s">
        <v>505</v>
      </c>
      <c r="E468" s="549">
        <v>619.30600000000004</v>
      </c>
      <c r="F468" s="549" t="s">
        <v>1</v>
      </c>
      <c r="G468" s="549">
        <v>-15.625</v>
      </c>
      <c r="H468" s="549">
        <v>20.497</v>
      </c>
      <c r="I468" s="549">
        <v>59.896000000000001</v>
      </c>
      <c r="J468" s="549">
        <v>411.358</v>
      </c>
      <c r="K468" s="378" t="s">
        <v>509</v>
      </c>
      <c r="L468" s="549" t="s">
        <v>1</v>
      </c>
      <c r="M468" s="378" t="s">
        <v>509</v>
      </c>
    </row>
    <row r="469" spans="2:13" ht="12.75" x14ac:dyDescent="0.2">
      <c r="B469" s="370" t="s">
        <v>544</v>
      </c>
      <c r="C469" s="15"/>
      <c r="D469" s="1008" t="s">
        <v>1</v>
      </c>
      <c r="E469" s="698" t="s">
        <v>1</v>
      </c>
      <c r="F469" s="698">
        <v>-12.949</v>
      </c>
      <c r="G469" s="698" t="s">
        <v>1</v>
      </c>
      <c r="H469" s="698" t="s">
        <v>1</v>
      </c>
      <c r="I469" s="698" t="s">
        <v>1</v>
      </c>
      <c r="J469" s="698">
        <v>9.1389999999999993</v>
      </c>
      <c r="K469" s="387">
        <v>-3.81</v>
      </c>
      <c r="L469" s="698" t="s">
        <v>1</v>
      </c>
      <c r="M469" s="387">
        <v>-3.81</v>
      </c>
    </row>
    <row r="470" spans="2:13" ht="13.5" thickBot="1" x14ac:dyDescent="0.25">
      <c r="B470" s="371" t="s">
        <v>545</v>
      </c>
      <c r="C470" s="15"/>
      <c r="D470" s="1009"/>
      <c r="E470" s="547"/>
      <c r="F470" s="547"/>
      <c r="G470" s="547"/>
      <c r="H470" s="547"/>
      <c r="I470" s="547"/>
      <c r="J470" s="547"/>
      <c r="K470" s="378"/>
      <c r="L470" s="547"/>
      <c r="M470" s="378"/>
    </row>
    <row r="471" spans="2:13" ht="13.5" thickBot="1" x14ac:dyDescent="0.25">
      <c r="B471" s="365" t="s">
        <v>531</v>
      </c>
      <c r="C471" s="15"/>
      <c r="D471" s="549" t="s">
        <v>505</v>
      </c>
      <c r="E471" s="549">
        <v>619.30600000000004</v>
      </c>
      <c r="F471" s="549">
        <v>-12.949</v>
      </c>
      <c r="G471" s="549">
        <v>-15.625</v>
      </c>
      <c r="H471" s="549">
        <v>20.497</v>
      </c>
      <c r="I471" s="549">
        <v>59.896000000000001</v>
      </c>
      <c r="J471" s="549">
        <v>420.49700000000001</v>
      </c>
      <c r="K471" s="378" t="s">
        <v>546</v>
      </c>
      <c r="L471" s="549" t="s">
        <v>1</v>
      </c>
      <c r="M471" s="378" t="s">
        <v>546</v>
      </c>
    </row>
    <row r="472" spans="2:13" ht="12.75" x14ac:dyDescent="0.2">
      <c r="B472" s="367" t="s">
        <v>385</v>
      </c>
      <c r="C472" s="15"/>
      <c r="D472" s="368" t="s">
        <v>1</v>
      </c>
      <c r="E472" s="368" t="s">
        <v>1</v>
      </c>
      <c r="F472" s="368" t="s">
        <v>1</v>
      </c>
      <c r="G472" s="368" t="s">
        <v>1</v>
      </c>
      <c r="H472" s="368" t="s">
        <v>1</v>
      </c>
      <c r="I472" s="368" t="s">
        <v>1</v>
      </c>
      <c r="J472" s="368">
        <v>194.24600000000001</v>
      </c>
      <c r="K472" s="382">
        <v>194.24600000000001</v>
      </c>
      <c r="L472" s="368" t="s">
        <v>1</v>
      </c>
      <c r="M472" s="382">
        <v>194.24600000000001</v>
      </c>
    </row>
    <row r="473" spans="2:13" ht="12.75" x14ac:dyDescent="0.2">
      <c r="B473" s="370" t="s">
        <v>547</v>
      </c>
      <c r="C473" s="15"/>
      <c r="D473" s="1010" t="s">
        <v>1</v>
      </c>
      <c r="E473" s="546" t="s">
        <v>1</v>
      </c>
      <c r="F473" s="546" t="s">
        <v>1</v>
      </c>
      <c r="G473" s="546">
        <v>-3.2</v>
      </c>
      <c r="H473" s="546">
        <v>-15.038</v>
      </c>
      <c r="I473" s="546">
        <v>12.88</v>
      </c>
      <c r="J473" s="546" t="s">
        <v>1</v>
      </c>
      <c r="K473" s="380">
        <v>-5.3579999999999997</v>
      </c>
      <c r="L473" s="546" t="s">
        <v>1</v>
      </c>
      <c r="M473" s="380">
        <v>-5.3579999999999997</v>
      </c>
    </row>
    <row r="474" spans="2:13" ht="13.5" thickBot="1" x14ac:dyDescent="0.25">
      <c r="B474" s="371" t="s">
        <v>548</v>
      </c>
      <c r="C474" s="15"/>
      <c r="D474" s="1009"/>
      <c r="E474" s="547"/>
      <c r="F474" s="547"/>
      <c r="G474" s="547"/>
      <c r="H474" s="547"/>
      <c r="I474" s="547"/>
      <c r="J474" s="547"/>
      <c r="K474" s="378"/>
      <c r="L474" s="547"/>
      <c r="M474" s="378"/>
    </row>
    <row r="475" spans="2:13" ht="13.5" thickBot="1" x14ac:dyDescent="0.25">
      <c r="B475" s="365" t="s">
        <v>387</v>
      </c>
      <c r="C475" s="15"/>
      <c r="D475" s="549" t="s">
        <v>1</v>
      </c>
      <c r="E475" s="549" t="s">
        <v>1</v>
      </c>
      <c r="F475" s="549" t="s">
        <v>1</v>
      </c>
      <c r="G475" s="549">
        <v>-3.2</v>
      </c>
      <c r="H475" s="549">
        <v>-15.038</v>
      </c>
      <c r="I475" s="549">
        <v>12.88</v>
      </c>
      <c r="J475" s="549">
        <v>194.24600000000001</v>
      </c>
      <c r="K475" s="378">
        <v>188.88800000000001</v>
      </c>
      <c r="L475" s="549" t="s">
        <v>1</v>
      </c>
      <c r="M475" s="378">
        <v>188.88800000000001</v>
      </c>
    </row>
    <row r="476" spans="2:13" ht="13.5" thickBot="1" x14ac:dyDescent="0.25">
      <c r="B476" s="371" t="s">
        <v>549</v>
      </c>
      <c r="C476" s="15"/>
      <c r="D476" s="547" t="s">
        <v>1</v>
      </c>
      <c r="E476" s="547">
        <v>8.8680000000000003</v>
      </c>
      <c r="F476" s="547" t="s">
        <v>1</v>
      </c>
      <c r="G476" s="547" t="s">
        <v>1</v>
      </c>
      <c r="H476" s="547" t="s">
        <v>1</v>
      </c>
      <c r="I476" s="547" t="s">
        <v>1</v>
      </c>
      <c r="J476" s="547">
        <v>-8.8680000000000003</v>
      </c>
      <c r="K476" s="378" t="s">
        <v>1</v>
      </c>
      <c r="L476" s="549" t="s">
        <v>1</v>
      </c>
      <c r="M476" s="378" t="s">
        <v>1</v>
      </c>
    </row>
    <row r="477" spans="2:13" ht="13.5" thickBot="1" x14ac:dyDescent="0.25">
      <c r="B477" s="365" t="s">
        <v>198</v>
      </c>
      <c r="C477" s="15"/>
      <c r="D477" s="549" t="s">
        <v>505</v>
      </c>
      <c r="E477" s="549">
        <v>628.17399999999998</v>
      </c>
      <c r="F477" s="549">
        <v>-12.949</v>
      </c>
      <c r="G477" s="549">
        <v>-18.824999999999999</v>
      </c>
      <c r="H477" s="549">
        <v>5.4589999999999996</v>
      </c>
      <c r="I477" s="549">
        <v>72.775999999999996</v>
      </c>
      <c r="J477" s="549">
        <v>605.875</v>
      </c>
      <c r="K477" s="378" t="s">
        <v>560</v>
      </c>
      <c r="L477" s="549" t="s">
        <v>1</v>
      </c>
      <c r="M477" s="378" t="s">
        <v>560</v>
      </c>
    </row>
    <row r="478" spans="2:13" ht="13.5" thickBot="1" x14ac:dyDescent="0.25">
      <c r="B478" s="371"/>
      <c r="C478" s="15"/>
      <c r="D478" s="373"/>
      <c r="E478" s="373"/>
      <c r="F478" s="373"/>
      <c r="G478" s="373"/>
      <c r="H478" s="373"/>
      <c r="I478" s="373"/>
      <c r="J478" s="373"/>
      <c r="K478" s="378"/>
      <c r="L478" s="373"/>
      <c r="M478" s="378"/>
    </row>
    <row r="479" spans="2:13" ht="13.5" thickBot="1" x14ac:dyDescent="0.25">
      <c r="B479" s="365" t="s">
        <v>532</v>
      </c>
      <c r="C479" s="15"/>
      <c r="D479" s="373" t="s">
        <v>505</v>
      </c>
      <c r="E479" s="373">
        <v>618.66600000000005</v>
      </c>
      <c r="F479" s="373" t="s">
        <v>1</v>
      </c>
      <c r="G479" s="373">
        <v>13.521000000000001</v>
      </c>
      <c r="H479" s="373">
        <v>-2.0739999999999998</v>
      </c>
      <c r="I479" s="373">
        <v>60.494</v>
      </c>
      <c r="J479" s="373">
        <v>330.32499999999999</v>
      </c>
      <c r="K479" s="378" t="s">
        <v>506</v>
      </c>
      <c r="L479" s="373" t="s">
        <v>1</v>
      </c>
      <c r="M479" s="378" t="s">
        <v>506</v>
      </c>
    </row>
    <row r="480" spans="2:13" ht="12.75" x14ac:dyDescent="0.2">
      <c r="B480" s="367" t="s">
        <v>385</v>
      </c>
      <c r="C480" s="15"/>
      <c r="D480" s="375" t="s">
        <v>1</v>
      </c>
      <c r="E480" s="375" t="s">
        <v>1</v>
      </c>
      <c r="F480" s="375" t="s">
        <v>1</v>
      </c>
      <c r="G480" s="375" t="s">
        <v>1</v>
      </c>
      <c r="H480" s="375" t="s">
        <v>1</v>
      </c>
      <c r="I480" s="375" t="s">
        <v>1</v>
      </c>
      <c r="J480" s="375">
        <v>51.741</v>
      </c>
      <c r="K480" s="382">
        <v>51.741</v>
      </c>
      <c r="L480" s="375" t="s">
        <v>1</v>
      </c>
      <c r="M480" s="382">
        <v>51.741</v>
      </c>
    </row>
    <row r="481" spans="2:13" ht="12.75" x14ac:dyDescent="0.2">
      <c r="B481" s="370" t="s">
        <v>561</v>
      </c>
      <c r="C481" s="15"/>
      <c r="D481" s="1011" t="s">
        <v>1</v>
      </c>
      <c r="E481" s="544" t="s">
        <v>1</v>
      </c>
      <c r="F481" s="544" t="s">
        <v>1</v>
      </c>
      <c r="G481" s="544">
        <v>-20.273</v>
      </c>
      <c r="H481" s="544">
        <v>8.6159999999999997</v>
      </c>
      <c r="I481" s="544">
        <v>8.2899999999999991</v>
      </c>
      <c r="J481" s="544" t="s">
        <v>1</v>
      </c>
      <c r="K481" s="380">
        <v>-3.367</v>
      </c>
      <c r="L481" s="544" t="s">
        <v>1</v>
      </c>
      <c r="M481" s="380">
        <v>-3.367</v>
      </c>
    </row>
    <row r="482" spans="2:13" ht="13.5" thickBot="1" x14ac:dyDescent="0.25">
      <c r="B482" s="371" t="s">
        <v>548</v>
      </c>
      <c r="C482" s="15"/>
      <c r="D482" s="1012"/>
      <c r="E482" s="545"/>
      <c r="F482" s="545"/>
      <c r="G482" s="545"/>
      <c r="H482" s="545"/>
      <c r="I482" s="545"/>
      <c r="J482" s="545"/>
      <c r="K482" s="378"/>
      <c r="L482" s="545"/>
      <c r="M482" s="378"/>
    </row>
    <row r="483" spans="2:13" ht="13.5" thickBot="1" x14ac:dyDescent="0.25">
      <c r="B483" s="365" t="s">
        <v>387</v>
      </c>
      <c r="C483" s="15"/>
      <c r="D483" s="373" t="s">
        <v>1</v>
      </c>
      <c r="E483" s="373" t="s">
        <v>1</v>
      </c>
      <c r="F483" s="373" t="s">
        <v>1</v>
      </c>
      <c r="G483" s="373">
        <v>-20.273</v>
      </c>
      <c r="H483" s="373">
        <v>8.6159999999999997</v>
      </c>
      <c r="I483" s="373">
        <v>8.2899999999999991</v>
      </c>
      <c r="J483" s="373">
        <v>51.741</v>
      </c>
      <c r="K483" s="378">
        <v>48.374000000000002</v>
      </c>
      <c r="L483" s="373" t="s">
        <v>1</v>
      </c>
      <c r="M483" s="378">
        <v>48.374000000000002</v>
      </c>
    </row>
    <row r="484" spans="2:13" ht="13.5" thickBot="1" x14ac:dyDescent="0.25">
      <c r="B484" s="371" t="s">
        <v>551</v>
      </c>
      <c r="C484" s="15"/>
      <c r="D484" s="545" t="s">
        <v>1</v>
      </c>
      <c r="E484" s="545">
        <v>-616</v>
      </c>
      <c r="F484" s="545" t="s">
        <v>1</v>
      </c>
      <c r="G484" s="545" t="s">
        <v>1</v>
      </c>
      <c r="H484" s="545" t="s">
        <v>1</v>
      </c>
      <c r="I484" s="545" t="s">
        <v>1</v>
      </c>
      <c r="J484" s="545">
        <v>616</v>
      </c>
      <c r="K484" s="399" t="s">
        <v>1</v>
      </c>
      <c r="L484" s="545" t="s">
        <v>1</v>
      </c>
      <c r="M484" s="399" t="s">
        <v>1</v>
      </c>
    </row>
    <row r="485" spans="2:13" ht="13.5" thickBot="1" x14ac:dyDescent="0.25">
      <c r="B485" s="365" t="s">
        <v>562</v>
      </c>
      <c r="C485" s="15"/>
      <c r="D485" s="373" t="s">
        <v>505</v>
      </c>
      <c r="E485" s="373">
        <v>618.04999999999995</v>
      </c>
      <c r="F485" s="373" t="s">
        <v>1</v>
      </c>
      <c r="G485" s="373">
        <v>-6.7519999999999998</v>
      </c>
      <c r="H485" s="373">
        <v>6.5419999999999998</v>
      </c>
      <c r="I485" s="373">
        <v>68.784000000000006</v>
      </c>
      <c r="J485" s="373">
        <v>382.68200000000002</v>
      </c>
      <c r="K485" s="387" t="s">
        <v>563</v>
      </c>
      <c r="L485" s="373" t="s">
        <v>1</v>
      </c>
      <c r="M485" s="387" t="s">
        <v>563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88" t="s">
        <v>576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983"/>
      <c r="D489" s="984" t="s">
        <v>274</v>
      </c>
      <c r="E489" s="979" t="s">
        <v>564</v>
      </c>
      <c r="F489" s="985" t="s">
        <v>276</v>
      </c>
      <c r="G489" s="985"/>
      <c r="H489" s="985"/>
      <c r="I489" s="405" t="s">
        <v>557</v>
      </c>
      <c r="J489" s="979" t="s">
        <v>567</v>
      </c>
      <c r="K489" s="405" t="s">
        <v>273</v>
      </c>
      <c r="L489" s="406"/>
    </row>
    <row r="490" spans="2:13" ht="33.6" customHeight="1" x14ac:dyDescent="0.25">
      <c r="B490" s="983"/>
      <c r="D490" s="984"/>
      <c r="E490" s="979"/>
      <c r="F490" s="387" t="s">
        <v>555</v>
      </c>
      <c r="G490" s="387" t="s">
        <v>565</v>
      </c>
      <c r="H490" s="387" t="s">
        <v>566</v>
      </c>
      <c r="I490" s="405"/>
      <c r="J490" s="979"/>
      <c r="K490" s="405"/>
      <c r="L490" s="406"/>
    </row>
    <row r="491" spans="2:13" x14ac:dyDescent="0.25">
      <c r="B491" s="983"/>
      <c r="D491" s="984"/>
      <c r="E491" s="979"/>
      <c r="F491" s="404"/>
      <c r="G491" s="405"/>
      <c r="H491" s="404"/>
      <c r="I491" s="480"/>
      <c r="J491" s="979"/>
      <c r="K491" s="405"/>
      <c r="L491" s="406"/>
    </row>
    <row r="492" spans="2:13" ht="15.75" thickBot="1" x14ac:dyDescent="0.3">
      <c r="B492" s="407" t="s">
        <v>577</v>
      </c>
      <c r="D492" s="408">
        <v>2239.3000000000002</v>
      </c>
      <c r="E492" s="409">
        <v>619.29999999999995</v>
      </c>
      <c r="F492" s="409" t="s">
        <v>1</v>
      </c>
      <c r="G492" s="409">
        <v>-15.7</v>
      </c>
      <c r="H492" s="409">
        <v>20.5</v>
      </c>
      <c r="I492" s="409">
        <v>59.9</v>
      </c>
      <c r="J492" s="409">
        <v>411.4</v>
      </c>
      <c r="K492" s="481">
        <v>3334.7</v>
      </c>
      <c r="L492" s="406"/>
    </row>
    <row r="493" spans="2:13" ht="12.6" customHeight="1" x14ac:dyDescent="0.25">
      <c r="B493" s="410" t="s">
        <v>135</v>
      </c>
      <c r="D493" s="981" t="s">
        <v>1</v>
      </c>
      <c r="E493" s="413" t="s">
        <v>1</v>
      </c>
      <c r="F493" s="413" t="s">
        <v>1</v>
      </c>
      <c r="G493" s="413">
        <v>-6.4</v>
      </c>
      <c r="H493" s="413" t="s">
        <v>1</v>
      </c>
      <c r="I493" s="413" t="s">
        <v>1</v>
      </c>
      <c r="J493" s="428">
        <v>-11.1</v>
      </c>
      <c r="K493" s="482">
        <v>-17.5</v>
      </c>
      <c r="L493" s="429"/>
    </row>
    <row r="494" spans="2:13" ht="12.95" customHeight="1" thickBot="1" x14ac:dyDescent="0.3">
      <c r="B494" s="410" t="s">
        <v>136</v>
      </c>
      <c r="D494" s="982"/>
      <c r="E494" s="415"/>
      <c r="F494" s="415"/>
      <c r="G494" s="415"/>
      <c r="H494" s="415"/>
      <c r="I494" s="415"/>
      <c r="J494" s="430"/>
      <c r="K494" s="483"/>
      <c r="L494" s="429"/>
    </row>
    <row r="495" spans="2:13" ht="12.6" customHeight="1" x14ac:dyDescent="0.25">
      <c r="B495" s="411" t="s">
        <v>530</v>
      </c>
      <c r="D495" s="981" t="s">
        <v>1</v>
      </c>
      <c r="E495" s="413" t="s">
        <v>1</v>
      </c>
      <c r="F495" s="413">
        <v>-12.9</v>
      </c>
      <c r="G495" s="413" t="s">
        <v>1</v>
      </c>
      <c r="H495" s="413" t="s">
        <v>1</v>
      </c>
      <c r="I495" s="413" t="s">
        <v>1</v>
      </c>
      <c r="J495" s="428">
        <v>9.1</v>
      </c>
      <c r="K495" s="482">
        <v>-3.8</v>
      </c>
      <c r="L495" s="429"/>
    </row>
    <row r="496" spans="2:13" ht="12.95" customHeight="1" thickBot="1" x14ac:dyDescent="0.3">
      <c r="B496" s="412"/>
      <c r="D496" s="982"/>
      <c r="E496" s="415"/>
      <c r="F496" s="415"/>
      <c r="G496" s="415"/>
      <c r="H496" s="415"/>
      <c r="I496" s="415"/>
      <c r="J496" s="430"/>
      <c r="K496" s="483"/>
      <c r="L496" s="429"/>
    </row>
    <row r="497" spans="2:12" ht="15.75" thickBot="1" x14ac:dyDescent="0.3">
      <c r="B497" s="414" t="s">
        <v>580</v>
      </c>
      <c r="D497" s="408">
        <v>2239.3000000000002</v>
      </c>
      <c r="E497" s="409">
        <v>619.29999999999995</v>
      </c>
      <c r="F497" s="409">
        <v>-12.9</v>
      </c>
      <c r="G497" s="409">
        <v>-22.1</v>
      </c>
      <c r="H497" s="409">
        <v>20.5</v>
      </c>
      <c r="I497" s="409">
        <v>59.9</v>
      </c>
      <c r="J497" s="409">
        <v>409.4</v>
      </c>
      <c r="K497" s="484" t="s">
        <v>137</v>
      </c>
      <c r="L497" s="406"/>
    </row>
    <row r="498" spans="2:12" ht="15.75" thickBot="1" x14ac:dyDescent="0.3">
      <c r="B498" s="412" t="s">
        <v>385</v>
      </c>
      <c r="D498" s="415" t="s">
        <v>1</v>
      </c>
      <c r="E498" s="415" t="s">
        <v>1</v>
      </c>
      <c r="F498" s="415" t="s">
        <v>1</v>
      </c>
      <c r="G498" s="415" t="s">
        <v>1</v>
      </c>
      <c r="H498" s="415" t="s">
        <v>1</v>
      </c>
      <c r="I498" s="415" t="s">
        <v>1</v>
      </c>
      <c r="J498" s="415">
        <v>183.9</v>
      </c>
      <c r="K498" s="482">
        <v>183.9</v>
      </c>
      <c r="L498" s="406"/>
    </row>
    <row r="499" spans="2:12" x14ac:dyDescent="0.25">
      <c r="B499" s="410" t="s">
        <v>386</v>
      </c>
      <c r="D499" s="981" t="s">
        <v>1</v>
      </c>
      <c r="E499" s="413" t="s">
        <v>1</v>
      </c>
      <c r="F499" s="413" t="s">
        <v>1</v>
      </c>
      <c r="G499" s="413">
        <v>-10.7</v>
      </c>
      <c r="H499" s="413">
        <v>-19</v>
      </c>
      <c r="I499" s="413">
        <v>16.5</v>
      </c>
      <c r="J499" s="428" t="s">
        <v>1</v>
      </c>
      <c r="K499" s="482">
        <v>-13.2</v>
      </c>
      <c r="L499" s="431"/>
    </row>
    <row r="500" spans="2:12" ht="15.75" thickBot="1" x14ac:dyDescent="0.3">
      <c r="B500" s="410"/>
      <c r="D500" s="982"/>
      <c r="E500" s="415"/>
      <c r="F500" s="415"/>
      <c r="G500" s="415"/>
      <c r="H500" s="415"/>
      <c r="I500" s="415"/>
      <c r="J500" s="430"/>
      <c r="K500" s="483"/>
      <c r="L500" s="431"/>
    </row>
    <row r="501" spans="2:12" ht="15.75" thickBot="1" x14ac:dyDescent="0.3">
      <c r="B501" s="416" t="s">
        <v>387</v>
      </c>
      <c r="D501" s="417" t="s">
        <v>1</v>
      </c>
      <c r="E501" s="417" t="s">
        <v>1</v>
      </c>
      <c r="F501" s="417" t="s">
        <v>1</v>
      </c>
      <c r="G501" s="417">
        <v>-10.7</v>
      </c>
      <c r="H501" s="417">
        <v>-19</v>
      </c>
      <c r="I501" s="417">
        <v>16.5</v>
      </c>
      <c r="J501" s="417">
        <v>183.9</v>
      </c>
      <c r="K501" s="485">
        <v>170.7</v>
      </c>
      <c r="L501" s="406"/>
    </row>
    <row r="502" spans="2:12" ht="12.6" customHeight="1" x14ac:dyDescent="0.25">
      <c r="B502" s="418" t="s">
        <v>551</v>
      </c>
      <c r="D502" s="981" t="s">
        <v>1</v>
      </c>
      <c r="E502" s="413">
        <v>8.9</v>
      </c>
      <c r="F502" s="413" t="s">
        <v>1</v>
      </c>
      <c r="G502" s="413" t="s">
        <v>1</v>
      </c>
      <c r="H502" s="413" t="s">
        <v>1</v>
      </c>
      <c r="I502" s="413">
        <v>-0.6</v>
      </c>
      <c r="J502" s="428">
        <v>-8.9</v>
      </c>
      <c r="K502" s="482">
        <v>-0.6</v>
      </c>
      <c r="L502" s="432"/>
    </row>
    <row r="503" spans="2:12" ht="12.95" customHeight="1" thickBot="1" x14ac:dyDescent="0.3">
      <c r="B503" s="418"/>
      <c r="D503" s="982"/>
      <c r="E503" s="415"/>
      <c r="F503" s="415"/>
      <c r="G503" s="415"/>
      <c r="H503" s="415"/>
      <c r="I503" s="415"/>
      <c r="J503" s="430"/>
      <c r="K503" s="483"/>
      <c r="L503" s="432"/>
    </row>
    <row r="504" spans="2:12" ht="15.75" thickBot="1" x14ac:dyDescent="0.3">
      <c r="B504" s="419" t="s">
        <v>138</v>
      </c>
      <c r="D504" s="420">
        <v>2239.3000000000002</v>
      </c>
      <c r="E504" s="421">
        <v>628.20000000000005</v>
      </c>
      <c r="F504" s="421">
        <v>-12.9</v>
      </c>
      <c r="G504" s="421">
        <v>-32.799999999999997</v>
      </c>
      <c r="H504" s="421">
        <v>1.5</v>
      </c>
      <c r="I504" s="421">
        <v>75.8</v>
      </c>
      <c r="J504" s="421">
        <v>584.4</v>
      </c>
      <c r="K504" s="483" t="s">
        <v>139</v>
      </c>
      <c r="L504" s="406"/>
    </row>
    <row r="505" spans="2:12" ht="15.75" thickBot="1" x14ac:dyDescent="0.3">
      <c r="B505" s="422"/>
      <c r="D505" s="370"/>
      <c r="E505" s="370"/>
      <c r="F505" s="370"/>
      <c r="G505" s="370"/>
      <c r="H505" s="370"/>
      <c r="I505" s="370"/>
      <c r="J505" s="370"/>
      <c r="K505" s="486"/>
      <c r="L505" s="406"/>
    </row>
    <row r="506" spans="2:12" ht="15.75" thickBot="1" x14ac:dyDescent="0.3">
      <c r="B506" s="416" t="s">
        <v>578</v>
      </c>
      <c r="D506" s="423">
        <v>2239.3000000000002</v>
      </c>
      <c r="E506" s="424">
        <v>618.70000000000005</v>
      </c>
      <c r="F506" s="424" t="s">
        <v>1</v>
      </c>
      <c r="G506" s="424">
        <v>13.5</v>
      </c>
      <c r="H506" s="424">
        <v>-2.1</v>
      </c>
      <c r="I506" s="424">
        <v>60.5</v>
      </c>
      <c r="J506" s="424">
        <v>330.3</v>
      </c>
      <c r="K506" s="487">
        <v>3260.2</v>
      </c>
      <c r="L506" s="406"/>
    </row>
    <row r="507" spans="2:12" ht="12.6" customHeight="1" x14ac:dyDescent="0.25">
      <c r="B507" s="410" t="s">
        <v>135</v>
      </c>
      <c r="D507" s="980" t="s">
        <v>1</v>
      </c>
      <c r="E507" s="433" t="s">
        <v>1</v>
      </c>
      <c r="F507" s="433" t="s">
        <v>1</v>
      </c>
      <c r="G507" s="433">
        <v>-5.7</v>
      </c>
      <c r="H507" s="433" t="s">
        <v>1</v>
      </c>
      <c r="I507" s="433" t="s">
        <v>1</v>
      </c>
      <c r="J507" s="434">
        <v>-11.1</v>
      </c>
      <c r="K507" s="482">
        <v>-16.8</v>
      </c>
      <c r="L507" s="429"/>
    </row>
    <row r="508" spans="2:12" ht="12.95" customHeight="1" thickBot="1" x14ac:dyDescent="0.3">
      <c r="B508" s="410" t="s">
        <v>136</v>
      </c>
      <c r="D508" s="978"/>
      <c r="E508" s="425"/>
      <c r="F508" s="425"/>
      <c r="G508" s="425"/>
      <c r="H508" s="425"/>
      <c r="I508" s="425"/>
      <c r="J508" s="435"/>
      <c r="K508" s="483"/>
      <c r="L508" s="429"/>
    </row>
    <row r="509" spans="2:12" ht="15.75" thickBot="1" x14ac:dyDescent="0.3">
      <c r="B509" s="416" t="s">
        <v>579</v>
      </c>
      <c r="D509" s="423">
        <v>2239.3000000000002</v>
      </c>
      <c r="E509" s="424">
        <v>618.70000000000005</v>
      </c>
      <c r="F509" s="424" t="s">
        <v>1</v>
      </c>
      <c r="G509" s="424">
        <v>7.8</v>
      </c>
      <c r="H509" s="424">
        <v>-2.1</v>
      </c>
      <c r="I509" s="424">
        <v>60.5</v>
      </c>
      <c r="J509" s="424">
        <v>319.2</v>
      </c>
      <c r="K509" s="487">
        <v>3243.4</v>
      </c>
      <c r="L509" s="406"/>
    </row>
    <row r="510" spans="2:12" ht="15.75" thickBot="1" x14ac:dyDescent="0.3">
      <c r="B510" s="412" t="s">
        <v>385</v>
      </c>
      <c r="D510" s="425" t="s">
        <v>1</v>
      </c>
      <c r="E510" s="425" t="s">
        <v>1</v>
      </c>
      <c r="F510" s="425" t="s">
        <v>1</v>
      </c>
      <c r="G510" s="425" t="s">
        <v>1</v>
      </c>
      <c r="H510" s="425" t="s">
        <v>1</v>
      </c>
      <c r="I510" s="425" t="s">
        <v>1</v>
      </c>
      <c r="J510" s="425">
        <v>81.7</v>
      </c>
      <c r="K510" s="483">
        <v>81.7</v>
      </c>
      <c r="L510" s="406"/>
    </row>
    <row r="511" spans="2:12" x14ac:dyDescent="0.25">
      <c r="B511" s="410" t="s">
        <v>386</v>
      </c>
      <c r="D511" s="980" t="s">
        <v>1</v>
      </c>
      <c r="E511" s="433" t="s">
        <v>1</v>
      </c>
      <c r="F511" s="433" t="s">
        <v>1</v>
      </c>
      <c r="G511" s="433">
        <v>-29.9</v>
      </c>
      <c r="H511" s="433">
        <v>22.6</v>
      </c>
      <c r="I511" s="433">
        <v>-0.6</v>
      </c>
      <c r="J511" s="436" t="s">
        <v>1</v>
      </c>
      <c r="K511" s="482">
        <v>-7.9</v>
      </c>
      <c r="L511" s="431"/>
    </row>
    <row r="512" spans="2:12" ht="15.75" thickBot="1" x14ac:dyDescent="0.3">
      <c r="B512" s="410"/>
      <c r="D512" s="978"/>
      <c r="E512" s="425"/>
      <c r="F512" s="425"/>
      <c r="G512" s="425"/>
      <c r="H512" s="425"/>
      <c r="I512" s="425"/>
      <c r="J512" s="437"/>
      <c r="K512" s="483"/>
      <c r="L512" s="431"/>
    </row>
    <row r="513" spans="2:12" ht="15.75" thickBot="1" x14ac:dyDescent="0.3">
      <c r="B513" s="416" t="s">
        <v>387</v>
      </c>
      <c r="D513" s="426" t="s">
        <v>1</v>
      </c>
      <c r="E513" s="426" t="s">
        <v>1</v>
      </c>
      <c r="F513" s="426" t="s">
        <v>1</v>
      </c>
      <c r="G513" s="426">
        <v>-29.9</v>
      </c>
      <c r="H513" s="426">
        <v>22.6</v>
      </c>
      <c r="I513" s="426">
        <v>-0.6</v>
      </c>
      <c r="J513" s="426">
        <v>81.7</v>
      </c>
      <c r="K513" s="485">
        <v>73.8</v>
      </c>
      <c r="L513" s="406"/>
    </row>
    <row r="514" spans="2:12" x14ac:dyDescent="0.25">
      <c r="B514" s="418" t="s">
        <v>551</v>
      </c>
      <c r="D514" s="980" t="s">
        <v>1</v>
      </c>
      <c r="E514" s="433">
        <v>0.6</v>
      </c>
      <c r="F514" s="433" t="s">
        <v>1</v>
      </c>
      <c r="G514" s="433" t="s">
        <v>1</v>
      </c>
      <c r="H514" s="433" t="s">
        <v>1</v>
      </c>
      <c r="I514" s="433" t="s">
        <v>1</v>
      </c>
      <c r="J514" s="436">
        <v>-0.6</v>
      </c>
      <c r="K514" s="482" t="s">
        <v>1</v>
      </c>
      <c r="L514" s="431"/>
    </row>
    <row r="515" spans="2:12" ht="15.75" thickBot="1" x14ac:dyDescent="0.3">
      <c r="B515" s="418"/>
      <c r="D515" s="978"/>
      <c r="E515" s="425"/>
      <c r="F515" s="425"/>
      <c r="G515" s="425"/>
      <c r="H515" s="425"/>
      <c r="I515" s="425"/>
      <c r="J515" s="437"/>
      <c r="K515" s="483"/>
      <c r="L515" s="431"/>
    </row>
    <row r="516" spans="2:12" ht="15.75" thickBot="1" x14ac:dyDescent="0.3">
      <c r="B516" s="419" t="s">
        <v>140</v>
      </c>
      <c r="D516" s="423">
        <v>2239.3000000000002</v>
      </c>
      <c r="E516" s="424">
        <v>619.29999999999995</v>
      </c>
      <c r="F516" s="424" t="s">
        <v>1</v>
      </c>
      <c r="G516" s="424">
        <v>-22.1</v>
      </c>
      <c r="H516" s="424">
        <v>20.5</v>
      </c>
      <c r="I516" s="424">
        <v>59.9</v>
      </c>
      <c r="J516" s="424">
        <v>400.3</v>
      </c>
      <c r="K516" s="488">
        <v>3317.2</v>
      </c>
      <c r="L516" s="406"/>
    </row>
    <row r="517" spans="2:12" x14ac:dyDescent="0.25">
      <c r="B517" s="427"/>
      <c r="D517"/>
      <c r="E517"/>
      <c r="F517"/>
      <c r="G517"/>
      <c r="H517"/>
      <c r="I517"/>
      <c r="J517"/>
      <c r="K517"/>
    </row>
    <row r="518" spans="2:12" ht="36" x14ac:dyDescent="0.25">
      <c r="B518" s="427" t="s">
        <v>583</v>
      </c>
      <c r="D518"/>
      <c r="E518"/>
      <c r="F518"/>
      <c r="G518"/>
      <c r="H518"/>
      <c r="I518"/>
      <c r="J518"/>
      <c r="K518"/>
    </row>
    <row r="520" spans="2:12" ht="45" x14ac:dyDescent="0.25">
      <c r="B520" s="388" t="s">
        <v>582</v>
      </c>
      <c r="D520"/>
      <c r="E520"/>
      <c r="F520"/>
      <c r="G520"/>
      <c r="H520"/>
      <c r="I520"/>
      <c r="J520"/>
      <c r="K520"/>
    </row>
    <row r="521" spans="2:12" ht="21.6" customHeight="1" thickBot="1" x14ac:dyDescent="0.3">
      <c r="B521" s="983"/>
      <c r="D521" s="984" t="s">
        <v>274</v>
      </c>
      <c r="E521" s="452" t="s">
        <v>564</v>
      </c>
      <c r="F521" s="985" t="s">
        <v>276</v>
      </c>
      <c r="G521" s="985"/>
      <c r="H521" s="985"/>
      <c r="I521" s="452" t="s">
        <v>557</v>
      </c>
      <c r="J521" s="452" t="s">
        <v>567</v>
      </c>
      <c r="K521" s="452" t="s">
        <v>273</v>
      </c>
    </row>
    <row r="522" spans="2:12" ht="33.6" customHeight="1" x14ac:dyDescent="0.25">
      <c r="B522" s="983"/>
      <c r="D522" s="984"/>
      <c r="E522" s="452"/>
      <c r="F522" s="387" t="s">
        <v>555</v>
      </c>
      <c r="G522" s="387" t="s">
        <v>565</v>
      </c>
      <c r="H522" s="387" t="s">
        <v>566</v>
      </c>
      <c r="I522" s="452"/>
      <c r="J522" s="452"/>
      <c r="K522" s="452"/>
    </row>
    <row r="523" spans="2:12" x14ac:dyDescent="0.25">
      <c r="B523" s="983"/>
      <c r="D523" s="984"/>
      <c r="E523" s="452"/>
      <c r="F523" s="453"/>
      <c r="G523" s="452"/>
      <c r="H523" s="453"/>
      <c r="I523" s="480"/>
      <c r="J523" s="452"/>
      <c r="K523" s="452"/>
    </row>
    <row r="524" spans="2:12" ht="15.75" thickBot="1" x14ac:dyDescent="0.3">
      <c r="B524" s="407" t="s">
        <v>143</v>
      </c>
      <c r="D524" s="408">
        <v>2239.3000000000002</v>
      </c>
      <c r="E524" s="409">
        <v>628.20000000000005</v>
      </c>
      <c r="F524" s="409">
        <v>-12.9</v>
      </c>
      <c r="G524" s="409">
        <v>-32.799999999999997</v>
      </c>
      <c r="H524" s="409">
        <v>1.5</v>
      </c>
      <c r="I524" s="409">
        <v>75.8</v>
      </c>
      <c r="J524" s="409">
        <v>584.4</v>
      </c>
      <c r="K524" s="378" t="s">
        <v>139</v>
      </c>
    </row>
    <row r="525" spans="2:12" ht="12.6" customHeight="1" x14ac:dyDescent="0.25">
      <c r="B525" s="410" t="s">
        <v>569</v>
      </c>
      <c r="D525" s="981" t="s">
        <v>1</v>
      </c>
      <c r="E525" s="450" t="s">
        <v>1</v>
      </c>
      <c r="F525" s="450" t="s">
        <v>1</v>
      </c>
      <c r="G525" s="450" t="s">
        <v>1</v>
      </c>
      <c r="H525" s="450" t="s">
        <v>1</v>
      </c>
      <c r="I525" s="450" t="s">
        <v>1</v>
      </c>
      <c r="J525" s="428">
        <v>2.8</v>
      </c>
      <c r="K525" s="482">
        <v>2.8</v>
      </c>
    </row>
    <row r="526" spans="2:12" ht="12.95" customHeight="1" thickBot="1" x14ac:dyDescent="0.3">
      <c r="B526" s="412"/>
      <c r="D526" s="982"/>
      <c r="E526" s="451"/>
      <c r="F526" s="451"/>
      <c r="G526" s="451"/>
      <c r="H526" s="451"/>
      <c r="I526" s="451"/>
      <c r="J526" s="430"/>
      <c r="K526" s="483"/>
    </row>
    <row r="527" spans="2:12" ht="15.75" thickBot="1" x14ac:dyDescent="0.3">
      <c r="B527" s="414" t="s">
        <v>144</v>
      </c>
      <c r="D527" s="409" t="s">
        <v>145</v>
      </c>
      <c r="E527" s="409">
        <v>628.20000000000005</v>
      </c>
      <c r="F527" s="409">
        <v>-12.9</v>
      </c>
      <c r="G527" s="409">
        <v>-32.799999999999997</v>
      </c>
      <c r="H527" s="409">
        <v>1.5</v>
      </c>
      <c r="I527" s="409">
        <v>75.8</v>
      </c>
      <c r="J527" s="409">
        <v>587.20000000000005</v>
      </c>
      <c r="K527" s="484" t="s">
        <v>146</v>
      </c>
    </row>
    <row r="528" spans="2:12" ht="15.75" thickBot="1" x14ac:dyDescent="0.3">
      <c r="B528" s="412" t="s">
        <v>385</v>
      </c>
      <c r="D528" s="451" t="s">
        <v>1</v>
      </c>
      <c r="E528" s="451" t="s">
        <v>1</v>
      </c>
      <c r="F528" s="451" t="s">
        <v>1</v>
      </c>
      <c r="G528" s="451" t="s">
        <v>1</v>
      </c>
      <c r="H528" s="451" t="s">
        <v>1</v>
      </c>
      <c r="I528" s="451" t="s">
        <v>1</v>
      </c>
      <c r="J528" s="451">
        <v>53.1</v>
      </c>
      <c r="K528" s="482">
        <v>53.1</v>
      </c>
    </row>
    <row r="529" spans="2:11" x14ac:dyDescent="0.25">
      <c r="B529" s="410" t="s">
        <v>386</v>
      </c>
      <c r="D529" s="981" t="s">
        <v>1</v>
      </c>
      <c r="E529" s="450" t="s">
        <v>1</v>
      </c>
      <c r="F529" s="450" t="s">
        <v>1</v>
      </c>
      <c r="G529" s="450" t="s">
        <v>1</v>
      </c>
      <c r="H529" s="450">
        <v>0.3</v>
      </c>
      <c r="I529" s="450">
        <v>-2.6</v>
      </c>
      <c r="J529" s="428" t="s">
        <v>1</v>
      </c>
      <c r="K529" s="482">
        <v>-2.2999999999999998</v>
      </c>
    </row>
    <row r="530" spans="2:11" ht="15.75" thickBot="1" x14ac:dyDescent="0.3">
      <c r="B530" s="410"/>
      <c r="D530" s="982"/>
      <c r="E530" s="451"/>
      <c r="F530" s="451"/>
      <c r="G530" s="451"/>
      <c r="H530" s="451"/>
      <c r="I530" s="451"/>
      <c r="J530" s="430"/>
      <c r="K530" s="483"/>
    </row>
    <row r="531" spans="2:11" ht="15.75" thickBot="1" x14ac:dyDescent="0.3">
      <c r="B531" s="416" t="s">
        <v>387</v>
      </c>
      <c r="D531" s="417" t="s">
        <v>1</v>
      </c>
      <c r="E531" s="417" t="s">
        <v>1</v>
      </c>
      <c r="F531" s="417" t="s">
        <v>1</v>
      </c>
      <c r="G531" s="417" t="s">
        <v>1</v>
      </c>
      <c r="H531" s="417">
        <v>0.3</v>
      </c>
      <c r="I531" s="417">
        <v>-2.6</v>
      </c>
      <c r="J531" s="417">
        <v>53.1</v>
      </c>
      <c r="K531" s="485">
        <v>50.8</v>
      </c>
    </row>
    <row r="532" spans="2:11" ht="15.75" thickBot="1" x14ac:dyDescent="0.3">
      <c r="B532" s="407" t="s">
        <v>147</v>
      </c>
      <c r="D532" s="409" t="s">
        <v>145</v>
      </c>
      <c r="E532" s="409">
        <v>628.20000000000005</v>
      </c>
      <c r="F532" s="409">
        <v>-12.9</v>
      </c>
      <c r="G532" s="409">
        <v>-32.799999999999997</v>
      </c>
      <c r="H532" s="409">
        <v>1.8</v>
      </c>
      <c r="I532" s="409">
        <v>73.2</v>
      </c>
      <c r="J532" s="409">
        <v>640.29999999999995</v>
      </c>
      <c r="K532" s="483" t="s">
        <v>148</v>
      </c>
    </row>
    <row r="533" spans="2:11" ht="15.75" thickBot="1" x14ac:dyDescent="0.3">
      <c r="B533" s="422"/>
      <c r="D533" s="370"/>
      <c r="E533" s="370"/>
      <c r="F533" s="370"/>
      <c r="G533" s="370"/>
      <c r="H533" s="370"/>
      <c r="I533" s="370"/>
      <c r="J533" s="370"/>
      <c r="K533" s="486"/>
    </row>
    <row r="534" spans="2:11" ht="15.75" thickBot="1" x14ac:dyDescent="0.3">
      <c r="B534" s="416" t="s">
        <v>149</v>
      </c>
      <c r="D534" s="424" t="s">
        <v>145</v>
      </c>
      <c r="E534" s="424">
        <v>619.29999999999995</v>
      </c>
      <c r="F534" s="424">
        <v>-12.9</v>
      </c>
      <c r="G534" s="424">
        <v>-22.1</v>
      </c>
      <c r="H534" s="424">
        <v>20.5</v>
      </c>
      <c r="I534" s="424">
        <v>59.9</v>
      </c>
      <c r="J534" s="424">
        <v>409.4</v>
      </c>
      <c r="K534" s="483" t="s">
        <v>137</v>
      </c>
    </row>
    <row r="535" spans="2:11" ht="15.75" thickBot="1" x14ac:dyDescent="0.3">
      <c r="B535" s="412" t="s">
        <v>385</v>
      </c>
      <c r="D535" s="449" t="s">
        <v>1</v>
      </c>
      <c r="E535" s="449" t="s">
        <v>1</v>
      </c>
      <c r="F535" s="449" t="s">
        <v>1</v>
      </c>
      <c r="G535" s="449" t="s">
        <v>1</v>
      </c>
      <c r="H535" s="449" t="s">
        <v>1</v>
      </c>
      <c r="I535" s="449" t="s">
        <v>1</v>
      </c>
      <c r="J535" s="449">
        <v>35.6</v>
      </c>
      <c r="K535" s="483">
        <v>35.6</v>
      </c>
    </row>
    <row r="536" spans="2:11" x14ac:dyDescent="0.25">
      <c r="B536" s="410" t="s">
        <v>386</v>
      </c>
      <c r="D536" s="980" t="s">
        <v>1</v>
      </c>
      <c r="E536" s="448" t="s">
        <v>1</v>
      </c>
      <c r="F536" s="448" t="s">
        <v>1</v>
      </c>
      <c r="G536" s="448" t="s">
        <v>1</v>
      </c>
      <c r="H536" s="448">
        <v>-6.4</v>
      </c>
      <c r="I536" s="448">
        <v>11.7</v>
      </c>
      <c r="J536" s="436" t="s">
        <v>1</v>
      </c>
      <c r="K536" s="482">
        <v>5.3</v>
      </c>
    </row>
    <row r="537" spans="2:11" ht="15.75" thickBot="1" x14ac:dyDescent="0.3">
      <c r="B537" s="410"/>
      <c r="D537" s="978"/>
      <c r="E537" s="449"/>
      <c r="F537" s="449"/>
      <c r="G537" s="449"/>
      <c r="H537" s="449"/>
      <c r="I537" s="449"/>
      <c r="J537" s="437"/>
      <c r="K537" s="483"/>
    </row>
    <row r="538" spans="2:11" ht="15.75" thickBot="1" x14ac:dyDescent="0.3">
      <c r="B538" s="416" t="s">
        <v>387</v>
      </c>
      <c r="D538" s="426" t="s">
        <v>1</v>
      </c>
      <c r="E538" s="426" t="s">
        <v>1</v>
      </c>
      <c r="F538" s="426" t="s">
        <v>1</v>
      </c>
      <c r="G538" s="426" t="s">
        <v>1</v>
      </c>
      <c r="H538" s="426">
        <v>-6.4</v>
      </c>
      <c r="I538" s="426">
        <v>11.7</v>
      </c>
      <c r="J538" s="426">
        <v>35.6</v>
      </c>
      <c r="K538" s="485">
        <v>40.9</v>
      </c>
    </row>
    <row r="539" spans="2:11" ht="15.75" thickBot="1" x14ac:dyDescent="0.3">
      <c r="B539" s="407" t="s">
        <v>571</v>
      </c>
      <c r="D539" s="500" t="s">
        <v>145</v>
      </c>
      <c r="E539" s="500">
        <v>619.29999999999995</v>
      </c>
      <c r="F539" s="500">
        <v>-12.9</v>
      </c>
      <c r="G539" s="500">
        <v>-22.1</v>
      </c>
      <c r="H539" s="500">
        <v>14.1</v>
      </c>
      <c r="I539" s="500">
        <v>71.599999999999994</v>
      </c>
      <c r="J539" s="500">
        <v>445</v>
      </c>
      <c r="K539" s="484" t="s">
        <v>150</v>
      </c>
    </row>
    <row r="541" spans="2:11" ht="45" x14ac:dyDescent="0.25">
      <c r="B541" s="388" t="s">
        <v>575</v>
      </c>
    </row>
    <row r="542" spans="2:11" ht="60.75" thickBot="1" x14ac:dyDescent="0.25">
      <c r="B542" s="963"/>
      <c r="C542" s="507"/>
      <c r="D542" s="968" t="s">
        <v>274</v>
      </c>
      <c r="E542" s="968" t="s">
        <v>564</v>
      </c>
      <c r="F542" s="969" t="s">
        <v>276</v>
      </c>
      <c r="G542" s="969"/>
      <c r="H542" s="969"/>
      <c r="I542" s="511" t="s">
        <v>557</v>
      </c>
      <c r="J542" s="968" t="s">
        <v>567</v>
      </c>
      <c r="K542" s="511" t="s">
        <v>273</v>
      </c>
    </row>
    <row r="543" spans="2:11" ht="24" x14ac:dyDescent="0.2">
      <c r="B543" s="963"/>
      <c r="C543" s="507"/>
      <c r="D543" s="968"/>
      <c r="E543" s="968"/>
      <c r="F543" s="971" t="s">
        <v>555</v>
      </c>
      <c r="G543" s="513" t="s">
        <v>565</v>
      </c>
      <c r="H543" s="971" t="s">
        <v>566</v>
      </c>
      <c r="I543" s="511"/>
      <c r="J543" s="968"/>
      <c r="K543" s="511" t="s">
        <v>581</v>
      </c>
    </row>
    <row r="544" spans="2:11" x14ac:dyDescent="0.2">
      <c r="B544" s="963"/>
      <c r="C544" s="1015"/>
      <c r="D544" s="968"/>
      <c r="E544" s="968"/>
      <c r="F544" s="972"/>
      <c r="G544" s="511"/>
      <c r="H544" s="972"/>
      <c r="I544" s="512"/>
      <c r="J544" s="968"/>
      <c r="K544" s="512"/>
    </row>
    <row r="545" spans="2:11" ht="13.5" thickBot="1" x14ac:dyDescent="0.25">
      <c r="B545" s="407" t="s">
        <v>143</v>
      </c>
      <c r="C545" s="1015"/>
      <c r="D545" s="408">
        <v>2239.3000000000002</v>
      </c>
      <c r="E545" s="409">
        <v>628.20000000000005</v>
      </c>
      <c r="F545" s="409">
        <v>-12.9</v>
      </c>
      <c r="G545" s="409">
        <v>-32.799999999999997</v>
      </c>
      <c r="H545" s="409">
        <v>1.5</v>
      </c>
      <c r="I545" s="409">
        <v>75.8</v>
      </c>
      <c r="J545" s="409">
        <v>584.4</v>
      </c>
      <c r="K545" s="514" t="s">
        <v>139</v>
      </c>
    </row>
    <row r="546" spans="2:11" ht="16.5" thickBot="1" x14ac:dyDescent="0.25">
      <c r="B546" s="525" t="s">
        <v>569</v>
      </c>
      <c r="C546" s="507"/>
      <c r="D546" s="504" t="s">
        <v>1</v>
      </c>
      <c r="E546" s="504" t="s">
        <v>1</v>
      </c>
      <c r="F546" s="504" t="s">
        <v>1</v>
      </c>
      <c r="G546" s="504" t="s">
        <v>1</v>
      </c>
      <c r="H546" s="504" t="s">
        <v>1</v>
      </c>
      <c r="I546" s="504" t="s">
        <v>1</v>
      </c>
      <c r="J546" s="504">
        <v>2.8</v>
      </c>
      <c r="K546" s="515">
        <v>2.8</v>
      </c>
    </row>
    <row r="547" spans="2:11" ht="16.5" thickBot="1" x14ac:dyDescent="0.25">
      <c r="B547" s="414" t="s">
        <v>144</v>
      </c>
      <c r="C547" s="507"/>
      <c r="D547" s="409" t="s">
        <v>145</v>
      </c>
      <c r="E547" s="409">
        <v>628.20000000000005</v>
      </c>
      <c r="F547" s="409">
        <v>-12.9</v>
      </c>
      <c r="G547" s="409">
        <v>-32.799999999999997</v>
      </c>
      <c r="H547" s="409">
        <v>1.5</v>
      </c>
      <c r="I547" s="409">
        <v>75.8</v>
      </c>
      <c r="J547" s="409">
        <v>587.20000000000005</v>
      </c>
      <c r="K547" s="516" t="s">
        <v>146</v>
      </c>
    </row>
    <row r="548" spans="2:11" ht="13.5" thickBot="1" x14ac:dyDescent="0.25">
      <c r="B548" s="508" t="s">
        <v>385</v>
      </c>
      <c r="C548" s="1015"/>
      <c r="D548" s="517" t="s">
        <v>1</v>
      </c>
      <c r="E548" s="517" t="s">
        <v>1</v>
      </c>
      <c r="F548" s="517" t="s">
        <v>1</v>
      </c>
      <c r="G548" s="517" t="s">
        <v>1</v>
      </c>
      <c r="H548" s="517" t="s">
        <v>1</v>
      </c>
      <c r="I548" s="517" t="s">
        <v>1</v>
      </c>
      <c r="J548" s="517">
        <v>47.9</v>
      </c>
      <c r="K548" s="518">
        <v>47.9</v>
      </c>
    </row>
    <row r="549" spans="2:11" ht="13.5" thickBot="1" x14ac:dyDescent="0.25">
      <c r="B549" s="526" t="s">
        <v>386</v>
      </c>
      <c r="C549" s="1015"/>
      <c r="D549" s="504" t="s">
        <v>1</v>
      </c>
      <c r="E549" s="504" t="s">
        <v>1</v>
      </c>
      <c r="F549" s="504">
        <v>0.7</v>
      </c>
      <c r="G549" s="504">
        <v>-11.3</v>
      </c>
      <c r="H549" s="504">
        <v>7.4</v>
      </c>
      <c r="I549" s="504">
        <v>0.3</v>
      </c>
      <c r="J549" s="504" t="s">
        <v>1</v>
      </c>
      <c r="K549" s="518">
        <v>-2.9</v>
      </c>
    </row>
    <row r="550" spans="2:11" ht="16.5" thickBot="1" x14ac:dyDescent="0.25">
      <c r="B550" s="412" t="s">
        <v>387</v>
      </c>
      <c r="C550" s="507"/>
      <c r="D550" s="504" t="s">
        <v>1</v>
      </c>
      <c r="E550" s="504" t="s">
        <v>1</v>
      </c>
      <c r="F550" s="504">
        <v>0.7</v>
      </c>
      <c r="G550" s="504">
        <v>-11.3</v>
      </c>
      <c r="H550" s="504">
        <v>7.4</v>
      </c>
      <c r="I550" s="504">
        <v>0.3</v>
      </c>
      <c r="J550" s="504">
        <v>47.9</v>
      </c>
      <c r="K550" s="519">
        <v>45</v>
      </c>
    </row>
    <row r="551" spans="2:11" ht="16.5" thickBot="1" x14ac:dyDescent="0.25">
      <c r="B551" s="509" t="s">
        <v>570</v>
      </c>
      <c r="C551" s="507"/>
      <c r="D551" s="520" t="s">
        <v>1</v>
      </c>
      <c r="E551" s="520" t="s">
        <v>1</v>
      </c>
      <c r="F551" s="520" t="s">
        <v>1</v>
      </c>
      <c r="G551" s="520" t="s">
        <v>1</v>
      </c>
      <c r="H551" s="520" t="s">
        <v>1</v>
      </c>
      <c r="I551" s="520" t="s">
        <v>1</v>
      </c>
      <c r="J551" s="520">
        <v>-67.2</v>
      </c>
      <c r="K551" s="515">
        <v>-67.2</v>
      </c>
    </row>
    <row r="552" spans="2:11" ht="16.5" thickBot="1" x14ac:dyDescent="0.25">
      <c r="B552" s="510" t="s">
        <v>551</v>
      </c>
      <c r="C552" s="507"/>
      <c r="D552" s="504" t="s">
        <v>1</v>
      </c>
      <c r="E552" s="504">
        <v>153.19999999999999</v>
      </c>
      <c r="F552" s="504" t="s">
        <v>1</v>
      </c>
      <c r="G552" s="504" t="s">
        <v>1</v>
      </c>
      <c r="H552" s="504" t="s">
        <v>1</v>
      </c>
      <c r="I552" s="504" t="s">
        <v>1</v>
      </c>
      <c r="J552" s="504">
        <v>-153.19999999999999</v>
      </c>
      <c r="K552" s="515" t="s">
        <v>1</v>
      </c>
    </row>
    <row r="553" spans="2:11" ht="16.5" thickBot="1" x14ac:dyDescent="0.25">
      <c r="B553" s="407" t="s">
        <v>152</v>
      </c>
      <c r="C553" s="507"/>
      <c r="D553" s="409" t="s">
        <v>145</v>
      </c>
      <c r="E553" s="409">
        <v>781.4</v>
      </c>
      <c r="F553" s="409">
        <v>-12.2</v>
      </c>
      <c r="G553" s="409">
        <v>-44.1</v>
      </c>
      <c r="H553" s="409">
        <v>8.9</v>
      </c>
      <c r="I553" s="409">
        <v>76.099999999999994</v>
      </c>
      <c r="J553" s="409">
        <v>414.7</v>
      </c>
      <c r="K553" s="521">
        <v>3464.1</v>
      </c>
    </row>
    <row r="554" spans="2:11" ht="16.5" thickBot="1" x14ac:dyDescent="0.25">
      <c r="B554" s="422"/>
      <c r="C554" s="507"/>
      <c r="D554" s="522"/>
      <c r="E554" s="522"/>
      <c r="F554" s="522"/>
      <c r="G554" s="522"/>
      <c r="H554" s="522"/>
      <c r="I554" s="522"/>
      <c r="J554" s="522"/>
      <c r="K554" s="523"/>
    </row>
    <row r="555" spans="2:11" ht="16.5" thickBot="1" x14ac:dyDescent="0.25">
      <c r="B555" s="416" t="s">
        <v>149</v>
      </c>
      <c r="C555" s="507"/>
      <c r="D555" s="424" t="s">
        <v>145</v>
      </c>
      <c r="E555" s="424">
        <v>619.29999999999995</v>
      </c>
      <c r="F555" s="424">
        <v>-12.9</v>
      </c>
      <c r="G555" s="424">
        <v>-22.1</v>
      </c>
      <c r="H555" s="424">
        <v>20.5</v>
      </c>
      <c r="I555" s="424">
        <v>59.9</v>
      </c>
      <c r="J555" s="424">
        <v>409.4</v>
      </c>
      <c r="K555" s="515" t="s">
        <v>137</v>
      </c>
    </row>
    <row r="556" spans="2:11" ht="16.5" thickBot="1" x14ac:dyDescent="0.25">
      <c r="B556" s="508" t="s">
        <v>385</v>
      </c>
      <c r="C556" s="507"/>
      <c r="D556" s="524" t="s">
        <v>1</v>
      </c>
      <c r="E556" s="524" t="s">
        <v>1</v>
      </c>
      <c r="F556" s="524" t="s">
        <v>1</v>
      </c>
      <c r="G556" s="524" t="s">
        <v>1</v>
      </c>
      <c r="H556" s="524" t="s">
        <v>1</v>
      </c>
      <c r="I556" s="524" t="s">
        <v>1</v>
      </c>
      <c r="J556" s="524">
        <v>89.6</v>
      </c>
      <c r="K556" s="515">
        <v>89.6</v>
      </c>
    </row>
    <row r="557" spans="2:11" ht="13.5" thickBot="1" x14ac:dyDescent="0.25">
      <c r="B557" s="526" t="s">
        <v>386</v>
      </c>
      <c r="C557" s="1015"/>
      <c r="D557" s="503" t="s">
        <v>1</v>
      </c>
      <c r="E557" s="503" t="s">
        <v>1</v>
      </c>
      <c r="F557" s="503" t="s">
        <v>1</v>
      </c>
      <c r="G557" s="503">
        <v>-3.2</v>
      </c>
      <c r="H557" s="503">
        <v>-28.3</v>
      </c>
      <c r="I557" s="503">
        <v>20</v>
      </c>
      <c r="J557" s="503" t="s">
        <v>1</v>
      </c>
      <c r="K557" s="516">
        <v>-11.5</v>
      </c>
    </row>
    <row r="558" spans="2:11" ht="13.5" thickBot="1" x14ac:dyDescent="0.25">
      <c r="B558" s="414" t="s">
        <v>387</v>
      </c>
      <c r="C558" s="1015"/>
      <c r="D558" s="503" t="s">
        <v>1</v>
      </c>
      <c r="E558" s="503" t="s">
        <v>1</v>
      </c>
      <c r="F558" s="503" t="s">
        <v>1</v>
      </c>
      <c r="G558" s="503">
        <v>-3.2</v>
      </c>
      <c r="H558" s="503">
        <v>-28.3</v>
      </c>
      <c r="I558" s="503">
        <v>20</v>
      </c>
      <c r="J558" s="503">
        <v>89.6</v>
      </c>
      <c r="K558" s="519">
        <v>78.099999999999994</v>
      </c>
    </row>
    <row r="559" spans="2:11" ht="16.5" thickBot="1" x14ac:dyDescent="0.25">
      <c r="B559" s="510" t="s">
        <v>551</v>
      </c>
      <c r="C559" s="507"/>
      <c r="D559" s="503" t="s">
        <v>1</v>
      </c>
      <c r="E559" s="503">
        <v>8.3000000000000007</v>
      </c>
      <c r="F559" s="503" t="s">
        <v>1</v>
      </c>
      <c r="G559" s="503" t="s">
        <v>1</v>
      </c>
      <c r="H559" s="503" t="s">
        <v>1</v>
      </c>
      <c r="I559" s="503" t="s">
        <v>1</v>
      </c>
      <c r="J559" s="503">
        <v>-8.3000000000000007</v>
      </c>
      <c r="K559" s="515" t="s">
        <v>1</v>
      </c>
    </row>
    <row r="560" spans="2:11" ht="16.5" thickBot="1" x14ac:dyDescent="0.25">
      <c r="B560" s="407" t="s">
        <v>573</v>
      </c>
      <c r="C560" s="507"/>
      <c r="D560" s="500" t="s">
        <v>145</v>
      </c>
      <c r="E560" s="500">
        <v>627.6</v>
      </c>
      <c r="F560" s="500">
        <v>-12.9</v>
      </c>
      <c r="G560" s="500">
        <v>-25.3</v>
      </c>
      <c r="H560" s="500">
        <v>-7.8</v>
      </c>
      <c r="I560" s="500">
        <v>79.900000000000006</v>
      </c>
      <c r="J560" s="500">
        <v>490.7</v>
      </c>
      <c r="K560" s="515" t="s">
        <v>153</v>
      </c>
    </row>
    <row r="561" spans="2:12" ht="15.75" x14ac:dyDescent="0.2">
      <c r="C561" s="507"/>
    </row>
    <row r="562" spans="2:12" ht="36" x14ac:dyDescent="0.25">
      <c r="B562" s="427" t="s">
        <v>574</v>
      </c>
    </row>
    <row r="563" spans="2:12" x14ac:dyDescent="0.25">
      <c r="B563" s="427"/>
    </row>
    <row r="564" spans="2:12" x14ac:dyDescent="0.25">
      <c r="B564" s="427"/>
    </row>
    <row r="565" spans="2:12" ht="45" x14ac:dyDescent="0.25">
      <c r="B565" s="388" t="s">
        <v>568</v>
      </c>
    </row>
    <row r="566" spans="2:12" ht="12.75" customHeight="1" x14ac:dyDescent="0.25">
      <c r="B566" s="963"/>
      <c r="D566" s="968" t="s">
        <v>274</v>
      </c>
      <c r="E566" s="527" t="s">
        <v>564</v>
      </c>
      <c r="F566" s="969" t="s">
        <v>276</v>
      </c>
      <c r="G566" s="969"/>
      <c r="H566" s="969"/>
      <c r="I566" s="527" t="s">
        <v>557</v>
      </c>
      <c r="J566" s="527" t="s">
        <v>567</v>
      </c>
      <c r="K566" s="527" t="s">
        <v>273</v>
      </c>
      <c r="L566" s="406"/>
    </row>
    <row r="567" spans="2:12" ht="15.75" thickBot="1" x14ac:dyDescent="0.3">
      <c r="B567" s="963"/>
      <c r="D567" s="968"/>
      <c r="E567" s="527"/>
      <c r="F567" s="970"/>
      <c r="G567" s="970"/>
      <c r="H567" s="970"/>
      <c r="I567" s="527"/>
      <c r="J567" s="527"/>
      <c r="K567" s="527"/>
      <c r="L567" s="406"/>
    </row>
    <row r="568" spans="2:12" ht="24" customHeight="1" x14ac:dyDescent="0.25">
      <c r="B568" s="963"/>
      <c r="D568" s="968"/>
      <c r="E568" s="527"/>
      <c r="F568" s="528" t="s">
        <v>555</v>
      </c>
      <c r="G568" s="528" t="s">
        <v>565</v>
      </c>
      <c r="H568" s="528" t="s">
        <v>566</v>
      </c>
      <c r="I568" s="512"/>
      <c r="J568" s="527"/>
      <c r="K568" s="527"/>
      <c r="L568" s="406"/>
    </row>
    <row r="569" spans="2:12" x14ac:dyDescent="0.25">
      <c r="B569" s="963"/>
      <c r="D569" s="968"/>
      <c r="E569" s="527"/>
      <c r="F569" s="529"/>
      <c r="G569" s="527"/>
      <c r="H569" s="529"/>
      <c r="I569" s="512"/>
      <c r="J569" s="527"/>
      <c r="K569" s="512"/>
      <c r="L569" s="406"/>
    </row>
    <row r="570" spans="2:12" ht="15.75" thickBot="1" x14ac:dyDescent="0.3">
      <c r="B570" s="407" t="s">
        <v>143</v>
      </c>
      <c r="D570" s="568">
        <v>2239.3000000000002</v>
      </c>
      <c r="E570" s="409">
        <v>628.20000000000005</v>
      </c>
      <c r="F570" s="409">
        <v>-12.9</v>
      </c>
      <c r="G570" s="533">
        <v>-32.799999999999997</v>
      </c>
      <c r="H570" s="533">
        <v>1.5</v>
      </c>
      <c r="I570" s="533">
        <v>75.8</v>
      </c>
      <c r="J570" s="409">
        <v>584.4</v>
      </c>
      <c r="K570" s="514" t="s">
        <v>139</v>
      </c>
      <c r="L570" s="406"/>
    </row>
    <row r="571" spans="2:12" ht="12.75" customHeight="1" x14ac:dyDescent="0.25">
      <c r="B571" s="410" t="s">
        <v>569</v>
      </c>
      <c r="D571" s="981" t="s">
        <v>1</v>
      </c>
      <c r="E571" s="531" t="s">
        <v>1</v>
      </c>
      <c r="F571" s="531" t="s">
        <v>1</v>
      </c>
      <c r="G571" s="540" t="s">
        <v>1</v>
      </c>
      <c r="H571" s="540" t="s">
        <v>1</v>
      </c>
      <c r="I571" s="540" t="s">
        <v>1</v>
      </c>
      <c r="J571" s="428">
        <v>2.8</v>
      </c>
      <c r="K571" s="518">
        <v>2.8</v>
      </c>
      <c r="L571" s="539"/>
    </row>
    <row r="572" spans="2:12" ht="13.5" customHeight="1" thickBot="1" x14ac:dyDescent="0.3">
      <c r="B572" s="412"/>
      <c r="D572" s="982"/>
      <c r="E572" s="532"/>
      <c r="F572" s="532"/>
      <c r="G572" s="541"/>
      <c r="H572" s="541"/>
      <c r="I572" s="541"/>
      <c r="J572" s="430"/>
      <c r="K572" s="515"/>
      <c r="L572" s="539"/>
    </row>
    <row r="573" spans="2:12" ht="15.75" thickBot="1" x14ac:dyDescent="0.3">
      <c r="B573" s="414" t="s">
        <v>144</v>
      </c>
      <c r="D573" s="409" t="s">
        <v>145</v>
      </c>
      <c r="E573" s="409">
        <v>628.20000000000005</v>
      </c>
      <c r="F573" s="409">
        <v>-12.9</v>
      </c>
      <c r="G573" s="533">
        <v>-32.799999999999997</v>
      </c>
      <c r="H573" s="533">
        <v>1.5</v>
      </c>
      <c r="I573" s="533">
        <v>75.8</v>
      </c>
      <c r="J573" s="409">
        <v>587.20000000000005</v>
      </c>
      <c r="K573" s="516" t="s">
        <v>146</v>
      </c>
      <c r="L573" s="406"/>
    </row>
    <row r="574" spans="2:12" ht="15.75" thickBot="1" x14ac:dyDescent="0.3">
      <c r="B574" s="508" t="s">
        <v>385</v>
      </c>
      <c r="D574" s="517" t="s">
        <v>1</v>
      </c>
      <c r="E574" s="517" t="s">
        <v>1</v>
      </c>
      <c r="F574" s="517" t="s">
        <v>1</v>
      </c>
      <c r="G574" s="517" t="s">
        <v>1</v>
      </c>
      <c r="H574" s="517" t="s">
        <v>1</v>
      </c>
      <c r="I574" s="517" t="s">
        <v>1</v>
      </c>
      <c r="J574" s="517">
        <v>98.7</v>
      </c>
      <c r="K574" s="518">
        <v>98.7</v>
      </c>
      <c r="L574" s="406"/>
    </row>
    <row r="575" spans="2:12" x14ac:dyDescent="0.25">
      <c r="B575" s="410" t="s">
        <v>386</v>
      </c>
      <c r="D575" s="1014" t="s">
        <v>1</v>
      </c>
      <c r="E575" s="538" t="s">
        <v>1</v>
      </c>
      <c r="F575" s="538">
        <v>0.7</v>
      </c>
      <c r="G575" s="538">
        <v>-11.6</v>
      </c>
      <c r="H575" s="538">
        <v>-9.5</v>
      </c>
      <c r="I575" s="538">
        <v>7.4</v>
      </c>
      <c r="J575" s="537" t="s">
        <v>1</v>
      </c>
      <c r="K575" s="575">
        <v>-13</v>
      </c>
      <c r="L575" s="431"/>
    </row>
    <row r="576" spans="2:12" ht="15.75" thickBot="1" x14ac:dyDescent="0.3">
      <c r="B576" s="412"/>
      <c r="D576" s="982"/>
      <c r="E576" s="532"/>
      <c r="F576" s="532"/>
      <c r="G576" s="532"/>
      <c r="H576" s="532"/>
      <c r="I576" s="532"/>
      <c r="J576" s="430"/>
      <c r="K576" s="515"/>
      <c r="L576" s="431"/>
    </row>
    <row r="577" spans="2:12" ht="15.75" thickBot="1" x14ac:dyDescent="0.3">
      <c r="B577" s="412" t="s">
        <v>387</v>
      </c>
      <c r="D577" s="532" t="s">
        <v>1</v>
      </c>
      <c r="E577" s="532" t="s">
        <v>1</v>
      </c>
      <c r="F577" s="532">
        <v>0.7</v>
      </c>
      <c r="G577" s="532">
        <v>-11.6</v>
      </c>
      <c r="H577" s="532">
        <v>-9.5</v>
      </c>
      <c r="I577" s="532">
        <v>7.4</v>
      </c>
      <c r="J577" s="532">
        <v>98.7</v>
      </c>
      <c r="K577" s="519">
        <v>85.7</v>
      </c>
      <c r="L577" s="406"/>
    </row>
    <row r="578" spans="2:12" ht="15.75" thickBot="1" x14ac:dyDescent="0.3">
      <c r="B578" s="509" t="s">
        <v>570</v>
      </c>
      <c r="D578" s="520" t="s">
        <v>1</v>
      </c>
      <c r="E578" s="520" t="s">
        <v>1</v>
      </c>
      <c r="F578" s="520" t="s">
        <v>1</v>
      </c>
      <c r="G578" s="520" t="s">
        <v>1</v>
      </c>
      <c r="H578" s="520" t="s">
        <v>1</v>
      </c>
      <c r="I578" s="520" t="s">
        <v>1</v>
      </c>
      <c r="J578" s="520">
        <v>-67.2</v>
      </c>
      <c r="K578" s="515">
        <v>-67.2</v>
      </c>
      <c r="L578" s="534"/>
    </row>
    <row r="579" spans="2:12" ht="15.75" thickBot="1" x14ac:dyDescent="0.3">
      <c r="B579" s="510" t="s">
        <v>551</v>
      </c>
      <c r="D579" s="532" t="s">
        <v>1</v>
      </c>
      <c r="E579" s="532">
        <v>153.19999999999999</v>
      </c>
      <c r="F579" s="532" t="s">
        <v>1</v>
      </c>
      <c r="G579" s="532" t="s">
        <v>1</v>
      </c>
      <c r="H579" s="532" t="s">
        <v>1</v>
      </c>
      <c r="I579" s="532" t="s">
        <v>1</v>
      </c>
      <c r="J579" s="532">
        <v>-153.19999999999999</v>
      </c>
      <c r="K579" s="515" t="s">
        <v>1</v>
      </c>
      <c r="L579" s="406"/>
    </row>
    <row r="580" spans="2:12" ht="15.75" thickBot="1" x14ac:dyDescent="0.3">
      <c r="B580" s="407" t="s">
        <v>162</v>
      </c>
      <c r="D580" s="409" t="s">
        <v>145</v>
      </c>
      <c r="E580" s="409">
        <v>781.4</v>
      </c>
      <c r="F580" s="409">
        <v>-12.2</v>
      </c>
      <c r="G580" s="409">
        <v>-44.4</v>
      </c>
      <c r="H580" s="571">
        <v>-8</v>
      </c>
      <c r="I580" s="409">
        <v>83.2</v>
      </c>
      <c r="J580" s="409">
        <v>465.5</v>
      </c>
      <c r="K580" s="515" t="s">
        <v>157</v>
      </c>
      <c r="L580" s="406"/>
    </row>
    <row r="581" spans="2:12" ht="15.75" thickBot="1" x14ac:dyDescent="0.3">
      <c r="B581" s="422"/>
      <c r="D581" s="522"/>
      <c r="E581" s="522"/>
      <c r="F581" s="522"/>
      <c r="G581" s="522"/>
      <c r="H581" s="522"/>
      <c r="I581" s="522"/>
      <c r="J581" s="522"/>
      <c r="K581" s="523"/>
      <c r="L581" s="406"/>
    </row>
    <row r="582" spans="2:12" ht="15.75" thickBot="1" x14ac:dyDescent="0.3">
      <c r="B582" s="416" t="s">
        <v>149</v>
      </c>
      <c r="D582" s="424" t="s">
        <v>145</v>
      </c>
      <c r="E582" s="424">
        <v>619.29999999999995</v>
      </c>
      <c r="F582" s="424">
        <v>-12.9</v>
      </c>
      <c r="G582" s="424">
        <v>-22.1</v>
      </c>
      <c r="H582" s="424">
        <v>20.5</v>
      </c>
      <c r="I582" s="424">
        <v>59.9</v>
      </c>
      <c r="J582" s="424">
        <v>409.4</v>
      </c>
      <c r="K582" s="515" t="s">
        <v>137</v>
      </c>
      <c r="L582" s="406"/>
    </row>
    <row r="583" spans="2:12" ht="15.75" thickBot="1" x14ac:dyDescent="0.3">
      <c r="B583" s="508" t="s">
        <v>385</v>
      </c>
      <c r="D583" s="524" t="s">
        <v>1</v>
      </c>
      <c r="E583" s="524" t="s">
        <v>1</v>
      </c>
      <c r="F583" s="524" t="s">
        <v>1</v>
      </c>
      <c r="G583" s="524" t="s">
        <v>1</v>
      </c>
      <c r="H583" s="524" t="s">
        <v>1</v>
      </c>
      <c r="I583" s="524" t="s">
        <v>1</v>
      </c>
      <c r="J583" s="524">
        <v>194.3</v>
      </c>
      <c r="K583" s="515">
        <v>194.3</v>
      </c>
      <c r="L583" s="406"/>
    </row>
    <row r="584" spans="2:12" x14ac:dyDescent="0.25">
      <c r="B584" s="410" t="s">
        <v>386</v>
      </c>
      <c r="D584" s="977" t="s">
        <v>1</v>
      </c>
      <c r="E584" s="536" t="s">
        <v>1</v>
      </c>
      <c r="F584" s="536" t="s">
        <v>1</v>
      </c>
      <c r="G584" s="536">
        <v>-3.2</v>
      </c>
      <c r="H584" s="572">
        <v>-15</v>
      </c>
      <c r="I584" s="536">
        <v>12.9</v>
      </c>
      <c r="J584" s="535" t="s">
        <v>1</v>
      </c>
      <c r="K584" s="518">
        <v>-5.3</v>
      </c>
      <c r="L584" s="431"/>
    </row>
    <row r="585" spans="2:12" ht="15.75" thickBot="1" x14ac:dyDescent="0.3">
      <c r="B585" s="412"/>
      <c r="D585" s="978"/>
      <c r="E585" s="530"/>
      <c r="F585" s="530"/>
      <c r="G585" s="530"/>
      <c r="H585" s="530"/>
      <c r="I585" s="530"/>
      <c r="J585" s="437"/>
      <c r="K585" s="515"/>
      <c r="L585" s="431"/>
    </row>
    <row r="586" spans="2:12" ht="15.75" thickBot="1" x14ac:dyDescent="0.3">
      <c r="B586" s="414" t="s">
        <v>387</v>
      </c>
      <c r="D586" s="530" t="s">
        <v>1</v>
      </c>
      <c r="E586" s="530" t="s">
        <v>1</v>
      </c>
      <c r="F586" s="530" t="s">
        <v>1</v>
      </c>
      <c r="G586" s="530">
        <v>-3.2</v>
      </c>
      <c r="H586" s="573">
        <v>-15</v>
      </c>
      <c r="I586" s="530">
        <v>12.9</v>
      </c>
      <c r="J586" s="530">
        <v>194.3</v>
      </c>
      <c r="K586" s="574">
        <v>189</v>
      </c>
      <c r="L586" s="406"/>
    </row>
    <row r="587" spans="2:12" ht="15.75" thickBot="1" x14ac:dyDescent="0.3">
      <c r="B587" s="510" t="s">
        <v>551</v>
      </c>
      <c r="D587" s="530" t="s">
        <v>1</v>
      </c>
      <c r="E587" s="530">
        <v>8.9</v>
      </c>
      <c r="F587" s="530" t="s">
        <v>1</v>
      </c>
      <c r="G587" s="530" t="s">
        <v>1</v>
      </c>
      <c r="H587" s="530" t="s">
        <v>1</v>
      </c>
      <c r="I587" s="530" t="s">
        <v>1</v>
      </c>
      <c r="J587" s="530">
        <v>-8.9</v>
      </c>
      <c r="K587" s="515" t="s">
        <v>1</v>
      </c>
      <c r="L587" s="406"/>
    </row>
    <row r="588" spans="2:12" ht="15.75" thickBot="1" x14ac:dyDescent="0.3">
      <c r="B588" s="407" t="s">
        <v>572</v>
      </c>
      <c r="D588" s="500" t="s">
        <v>145</v>
      </c>
      <c r="E588" s="500">
        <v>628.20000000000005</v>
      </c>
      <c r="F588" s="500">
        <v>-12.9</v>
      </c>
      <c r="G588" s="500">
        <v>-25.3</v>
      </c>
      <c r="H588" s="500">
        <v>5.5</v>
      </c>
      <c r="I588" s="500">
        <v>72.8</v>
      </c>
      <c r="J588" s="500">
        <v>594.79999999999995</v>
      </c>
      <c r="K588" s="515" t="s">
        <v>163</v>
      </c>
      <c r="L588" s="406"/>
    </row>
    <row r="591" spans="2:12" ht="45" x14ac:dyDescent="0.25">
      <c r="B591" s="388" t="s">
        <v>650</v>
      </c>
    </row>
    <row r="592" spans="2:12" ht="60" x14ac:dyDescent="0.25">
      <c r="B592" s="963"/>
      <c r="D592" s="968" t="s">
        <v>274</v>
      </c>
      <c r="E592" s="703" t="s">
        <v>564</v>
      </c>
      <c r="F592" s="969" t="s">
        <v>276</v>
      </c>
      <c r="G592" s="969"/>
      <c r="H592" s="969"/>
      <c r="I592" s="703" t="s">
        <v>557</v>
      </c>
      <c r="J592" s="703" t="s">
        <v>567</v>
      </c>
      <c r="K592" s="703" t="s">
        <v>273</v>
      </c>
    </row>
    <row r="593" spans="2:11" ht="15.75" thickBot="1" x14ac:dyDescent="0.3">
      <c r="B593" s="963"/>
      <c r="D593" s="968"/>
      <c r="E593" s="703"/>
      <c r="F593" s="970"/>
      <c r="G593" s="970"/>
      <c r="H593" s="970"/>
      <c r="I593" s="703"/>
      <c r="J593" s="703"/>
      <c r="K593" s="703"/>
    </row>
    <row r="594" spans="2:11" ht="36" x14ac:dyDescent="0.25">
      <c r="B594" s="963"/>
      <c r="D594" s="968"/>
      <c r="E594" s="703"/>
      <c r="F594" s="706" t="s">
        <v>555</v>
      </c>
      <c r="G594" s="706" t="s">
        <v>565</v>
      </c>
      <c r="H594" s="706" t="s">
        <v>566</v>
      </c>
      <c r="I594" s="512"/>
      <c r="J594" s="703"/>
      <c r="K594" s="703"/>
    </row>
    <row r="595" spans="2:11" ht="15.75" thickBot="1" x14ac:dyDescent="0.3">
      <c r="B595" s="407" t="s">
        <v>143</v>
      </c>
      <c r="D595" s="568">
        <v>2239.3000000000002</v>
      </c>
      <c r="E595" s="409">
        <v>628.20000000000005</v>
      </c>
      <c r="F595" s="409">
        <v>-12.9</v>
      </c>
      <c r="G595" s="533">
        <v>-32.799999999999997</v>
      </c>
      <c r="H595" s="533">
        <v>1.5</v>
      </c>
      <c r="I595" s="533">
        <v>75.8</v>
      </c>
      <c r="J595" s="409">
        <v>584.4</v>
      </c>
      <c r="K595" s="715" t="s">
        <v>139</v>
      </c>
    </row>
    <row r="596" spans="2:11" x14ac:dyDescent="0.25">
      <c r="B596" s="410" t="s">
        <v>569</v>
      </c>
      <c r="D596" s="701" t="s">
        <v>1</v>
      </c>
      <c r="E596" s="701" t="s">
        <v>1</v>
      </c>
      <c r="F596" s="701" t="s">
        <v>1</v>
      </c>
      <c r="G596" s="540" t="s">
        <v>1</v>
      </c>
      <c r="H596" s="540" t="s">
        <v>1</v>
      </c>
      <c r="I596" s="540" t="s">
        <v>1</v>
      </c>
      <c r="J596" s="428">
        <v>2.8</v>
      </c>
      <c r="K596" s="716">
        <v>2.8</v>
      </c>
    </row>
    <row r="597" spans="2:11" ht="15.75" thickBot="1" x14ac:dyDescent="0.3">
      <c r="B597" s="414" t="s">
        <v>144</v>
      </c>
      <c r="D597" s="409" t="s">
        <v>145</v>
      </c>
      <c r="E597" s="409">
        <v>628.20000000000005</v>
      </c>
      <c r="F597" s="409">
        <v>-12.9</v>
      </c>
      <c r="G597" s="533">
        <v>-32.799999999999997</v>
      </c>
      <c r="H597" s="533">
        <v>1.5</v>
      </c>
      <c r="I597" s="533">
        <v>75.8</v>
      </c>
      <c r="J597" s="409">
        <v>587.20000000000005</v>
      </c>
      <c r="K597" s="717" t="s">
        <v>146</v>
      </c>
    </row>
    <row r="598" spans="2:11" ht="15.75" thickBot="1" x14ac:dyDescent="0.3">
      <c r="B598" s="508" t="s">
        <v>385</v>
      </c>
      <c r="D598" s="517" t="s">
        <v>1</v>
      </c>
      <c r="E598" s="517" t="s">
        <v>1</v>
      </c>
      <c r="F598" s="517" t="s">
        <v>1</v>
      </c>
      <c r="G598" s="517" t="s">
        <v>1</v>
      </c>
      <c r="H598" s="517" t="s">
        <v>1</v>
      </c>
      <c r="I598" s="517" t="s">
        <v>1</v>
      </c>
      <c r="J598" s="710">
        <v>36</v>
      </c>
      <c r="K598" s="716">
        <v>36</v>
      </c>
    </row>
    <row r="599" spans="2:11" ht="15.75" thickBot="1" x14ac:dyDescent="0.3">
      <c r="B599" s="410" t="s">
        <v>386</v>
      </c>
      <c r="D599" s="705" t="s">
        <v>1</v>
      </c>
      <c r="E599" s="705" t="s">
        <v>1</v>
      </c>
      <c r="F599" s="705">
        <v>0.7</v>
      </c>
      <c r="G599" s="705">
        <v>-42.2</v>
      </c>
      <c r="H599" s="711">
        <v>8</v>
      </c>
      <c r="I599" s="705">
        <v>1.7</v>
      </c>
      <c r="J599" s="537" t="s">
        <v>1</v>
      </c>
      <c r="K599" s="716">
        <v>-31.8</v>
      </c>
    </row>
    <row r="600" spans="2:11" ht="15.75" thickBot="1" x14ac:dyDescent="0.3">
      <c r="B600" s="412" t="s">
        <v>387</v>
      </c>
      <c r="D600" s="702" t="s">
        <v>1</v>
      </c>
      <c r="E600" s="702" t="s">
        <v>1</v>
      </c>
      <c r="F600" s="702">
        <v>0.7</v>
      </c>
      <c r="G600" s="702">
        <v>-42.2</v>
      </c>
      <c r="H600" s="712">
        <v>8</v>
      </c>
      <c r="I600" s="702">
        <v>1.7</v>
      </c>
      <c r="J600" s="712">
        <v>36</v>
      </c>
      <c r="K600" s="718">
        <v>4.2</v>
      </c>
    </row>
    <row r="601" spans="2:11" ht="15.75" thickBot="1" x14ac:dyDescent="0.3">
      <c r="B601" s="509" t="s">
        <v>570</v>
      </c>
      <c r="D601" s="520" t="s">
        <v>1</v>
      </c>
      <c r="E601" s="520" t="s">
        <v>1</v>
      </c>
      <c r="F601" s="520" t="s">
        <v>1</v>
      </c>
      <c r="G601" s="520" t="s">
        <v>1</v>
      </c>
      <c r="H601" s="520" t="s">
        <v>1</v>
      </c>
      <c r="I601" s="520" t="s">
        <v>1</v>
      </c>
      <c r="J601" s="520">
        <v>-67.2</v>
      </c>
      <c r="K601" s="719">
        <v>-67.2</v>
      </c>
    </row>
    <row r="602" spans="2:11" ht="15.75" thickBot="1" x14ac:dyDescent="0.3">
      <c r="B602" s="510" t="s">
        <v>551</v>
      </c>
      <c r="D602" s="702" t="s">
        <v>1</v>
      </c>
      <c r="E602" s="702">
        <v>153.19999999999999</v>
      </c>
      <c r="F602" s="702" t="s">
        <v>1</v>
      </c>
      <c r="G602" s="702" t="s">
        <v>1</v>
      </c>
      <c r="H602" s="702" t="s">
        <v>1</v>
      </c>
      <c r="I602" s="702" t="s">
        <v>1</v>
      </c>
      <c r="J602" s="702">
        <v>-153.19999999999999</v>
      </c>
      <c r="K602" s="719" t="s">
        <v>1</v>
      </c>
    </row>
    <row r="603" spans="2:11" ht="15.75" thickBot="1" x14ac:dyDescent="0.3">
      <c r="B603" s="407" t="s">
        <v>651</v>
      </c>
      <c r="D603" s="409" t="s">
        <v>145</v>
      </c>
      <c r="E603" s="409">
        <v>781.4</v>
      </c>
      <c r="F603" s="409">
        <v>-12.2</v>
      </c>
      <c r="G603" s="571">
        <v>-75</v>
      </c>
      <c r="H603" s="571">
        <v>9.5</v>
      </c>
      <c r="I603" s="409">
        <v>77.5</v>
      </c>
      <c r="J603" s="409">
        <v>402.8</v>
      </c>
      <c r="K603" s="717">
        <v>3423.3</v>
      </c>
    </row>
    <row r="604" spans="2:11" ht="15.75" thickBot="1" x14ac:dyDescent="0.3">
      <c r="B604" s="422"/>
      <c r="D604" s="522"/>
      <c r="E604" s="522"/>
      <c r="F604" s="522"/>
      <c r="G604" s="522"/>
      <c r="H604" s="522"/>
      <c r="I604" s="522"/>
      <c r="J604" s="522"/>
      <c r="K604" s="720"/>
    </row>
    <row r="605" spans="2:11" ht="15.75" thickBot="1" x14ac:dyDescent="0.3">
      <c r="B605" s="416" t="s">
        <v>653</v>
      </c>
      <c r="D605" s="424" t="s">
        <v>145</v>
      </c>
      <c r="E605" s="424">
        <v>619.29999999999995</v>
      </c>
      <c r="F605" s="424"/>
      <c r="G605" s="424">
        <v>-22.1</v>
      </c>
      <c r="H605" s="424">
        <v>20.5</v>
      </c>
      <c r="I605" s="424">
        <v>59.9</v>
      </c>
      <c r="J605" s="424">
        <v>400.3</v>
      </c>
      <c r="K605" s="719" t="s">
        <v>649</v>
      </c>
    </row>
    <row r="606" spans="2:11" ht="15.75" thickBot="1" x14ac:dyDescent="0.3">
      <c r="B606" s="410" t="s">
        <v>569</v>
      </c>
      <c r="D606" s="525"/>
      <c r="E606" s="525"/>
      <c r="F606" s="713">
        <v>-12.9</v>
      </c>
      <c r="G606" s="525"/>
      <c r="H606" s="525"/>
      <c r="I606" s="525"/>
      <c r="J606" s="713">
        <v>9.1</v>
      </c>
      <c r="K606" s="719">
        <v>-3.8</v>
      </c>
    </row>
    <row r="607" spans="2:11" ht="15.75" thickBot="1" x14ac:dyDescent="0.3">
      <c r="B607" s="416" t="s">
        <v>652</v>
      </c>
      <c r="D607" s="424" t="s">
        <v>145</v>
      </c>
      <c r="E607" s="424">
        <v>619.29999999999995</v>
      </c>
      <c r="F607" s="424">
        <v>-12.9</v>
      </c>
      <c r="G607" s="424">
        <v>-22.1</v>
      </c>
      <c r="H607" s="424">
        <v>20.5</v>
      </c>
      <c r="I607" s="424">
        <v>59.9</v>
      </c>
      <c r="J607" s="424">
        <v>409.4</v>
      </c>
      <c r="K607" s="719">
        <v>3313.4</v>
      </c>
    </row>
    <row r="608" spans="2:11" ht="15.75" thickBot="1" x14ac:dyDescent="0.3">
      <c r="B608" s="508" t="s">
        <v>385</v>
      </c>
      <c r="D608" s="524" t="s">
        <v>1</v>
      </c>
      <c r="E608" s="524" t="s">
        <v>1</v>
      </c>
      <c r="F608" s="524" t="s">
        <v>1</v>
      </c>
      <c r="G608" s="524" t="s">
        <v>1</v>
      </c>
      <c r="H608" s="524" t="s">
        <v>1</v>
      </c>
      <c r="I608" s="524" t="s">
        <v>1</v>
      </c>
      <c r="J608" s="524">
        <v>183.9</v>
      </c>
      <c r="K608" s="719">
        <v>183.9</v>
      </c>
    </row>
    <row r="609" spans="2:11" x14ac:dyDescent="0.25">
      <c r="B609" s="410" t="s">
        <v>386</v>
      </c>
      <c r="D609" s="977" t="s">
        <v>1</v>
      </c>
      <c r="E609" s="704" t="s">
        <v>1</v>
      </c>
      <c r="F609" s="704" t="s">
        <v>1</v>
      </c>
      <c r="G609" s="704">
        <v>-10.7</v>
      </c>
      <c r="H609" s="572">
        <v>-19</v>
      </c>
      <c r="I609" s="704">
        <v>16.5</v>
      </c>
      <c r="J609" s="535" t="s">
        <v>1</v>
      </c>
      <c r="K609" s="716">
        <v>-13.2</v>
      </c>
    </row>
    <row r="610" spans="2:11" ht="15.75" thickBot="1" x14ac:dyDescent="0.3">
      <c r="B610" s="412"/>
      <c r="D610" s="978"/>
      <c r="E610" s="700"/>
      <c r="F610" s="700"/>
      <c r="G610" s="700"/>
      <c r="H610" s="700"/>
      <c r="I610" s="700"/>
      <c r="J610" s="437"/>
      <c r="K610" s="719"/>
    </row>
    <row r="611" spans="2:11" ht="15.75" thickBot="1" x14ac:dyDescent="0.3">
      <c r="B611" s="414" t="s">
        <v>387</v>
      </c>
      <c r="D611" s="700" t="s">
        <v>1</v>
      </c>
      <c r="E611" s="700" t="s">
        <v>1</v>
      </c>
      <c r="F611" s="700" t="s">
        <v>1</v>
      </c>
      <c r="G611" s="700">
        <v>-10.7</v>
      </c>
      <c r="H611" s="573">
        <v>-19</v>
      </c>
      <c r="I611" s="700">
        <v>16.5</v>
      </c>
      <c r="J611" s="700">
        <v>183.9</v>
      </c>
      <c r="K611" s="718">
        <v>170.7</v>
      </c>
    </row>
    <row r="612" spans="2:11" ht="15.75" thickBot="1" x14ac:dyDescent="0.3">
      <c r="B612" s="510" t="s">
        <v>551</v>
      </c>
      <c r="D612" s="700" t="s">
        <v>1</v>
      </c>
      <c r="E612" s="700">
        <v>8.9</v>
      </c>
      <c r="F612" s="700" t="s">
        <v>1</v>
      </c>
      <c r="G612" s="700" t="s">
        <v>1</v>
      </c>
      <c r="H612" s="700" t="s">
        <v>1</v>
      </c>
      <c r="I612" s="700">
        <v>-0.6</v>
      </c>
      <c r="J612" s="700">
        <v>-8.9</v>
      </c>
      <c r="K612" s="719">
        <v>-0.6</v>
      </c>
    </row>
    <row r="613" spans="2:11" ht="15.75" thickBot="1" x14ac:dyDescent="0.3">
      <c r="B613" s="407" t="s">
        <v>143</v>
      </c>
      <c r="D613" s="500" t="s">
        <v>145</v>
      </c>
      <c r="E613" s="500">
        <v>628.20000000000005</v>
      </c>
      <c r="F613" s="500">
        <v>-12.9</v>
      </c>
      <c r="G613" s="500">
        <v>-32.799999999999997</v>
      </c>
      <c r="H613" s="500">
        <v>1.5</v>
      </c>
      <c r="I613" s="500">
        <v>75.8</v>
      </c>
      <c r="J613" s="500">
        <v>584.4</v>
      </c>
      <c r="K613" s="719">
        <v>3483.5</v>
      </c>
    </row>
    <row r="615" spans="2:11" ht="63" customHeight="1" x14ac:dyDescent="0.25">
      <c r="B615" s="388" t="s">
        <v>660</v>
      </c>
      <c r="D615" s="745"/>
      <c r="E615" s="746"/>
      <c r="F615" s="745"/>
      <c r="G615" s="745"/>
      <c r="H615" s="745"/>
      <c r="I615" s="746"/>
      <c r="J615" s="746"/>
      <c r="K615" s="746"/>
    </row>
    <row r="616" spans="2:11" ht="65.25" customHeight="1" x14ac:dyDescent="0.25">
      <c r="B616" s="963"/>
      <c r="D616" s="968" t="s">
        <v>274</v>
      </c>
      <c r="E616" s="723" t="s">
        <v>564</v>
      </c>
      <c r="F616" s="969" t="s">
        <v>276</v>
      </c>
      <c r="G616" s="969"/>
      <c r="H616" s="969"/>
      <c r="I616" s="723" t="s">
        <v>557</v>
      </c>
      <c r="J616" s="723" t="s">
        <v>567</v>
      </c>
      <c r="K616" s="723" t="s">
        <v>273</v>
      </c>
    </row>
    <row r="617" spans="2:11" ht="21.75" customHeight="1" thickBot="1" x14ac:dyDescent="0.3">
      <c r="B617" s="963"/>
      <c r="D617" s="968"/>
      <c r="E617" s="723"/>
      <c r="F617" s="970"/>
      <c r="G617" s="970"/>
      <c r="H617" s="970"/>
      <c r="I617" s="723"/>
      <c r="J617" s="723"/>
      <c r="K617" s="723"/>
    </row>
    <row r="618" spans="2:11" ht="45.75" customHeight="1" x14ac:dyDescent="0.25">
      <c r="B618" s="963"/>
      <c r="D618" s="968"/>
      <c r="E618" s="723"/>
      <c r="F618" s="724" t="s">
        <v>555</v>
      </c>
      <c r="G618" s="724" t="s">
        <v>565</v>
      </c>
      <c r="H618" s="724" t="s">
        <v>566</v>
      </c>
      <c r="I618" s="512"/>
      <c r="J618" s="723"/>
      <c r="K618" s="723"/>
    </row>
    <row r="619" spans="2:11" ht="15.75" thickBot="1" x14ac:dyDescent="0.3">
      <c r="B619" s="414" t="s">
        <v>656</v>
      </c>
      <c r="D619" s="568">
        <v>2239.3000000000002</v>
      </c>
      <c r="E619" s="409">
        <v>781.4</v>
      </c>
      <c r="F619" s="409">
        <v>-12.2</v>
      </c>
      <c r="G619" s="744">
        <v>-75</v>
      </c>
      <c r="H619" s="533">
        <v>9.5</v>
      </c>
      <c r="I619" s="533">
        <v>77.5</v>
      </c>
      <c r="J619" s="409">
        <v>402.8</v>
      </c>
      <c r="K619" s="715">
        <v>3423.3</v>
      </c>
    </row>
    <row r="620" spans="2:11" ht="15.75" thickBot="1" x14ac:dyDescent="0.3">
      <c r="B620" s="508" t="s">
        <v>385</v>
      </c>
      <c r="D620" s="517" t="s">
        <v>1</v>
      </c>
      <c r="E620" s="517" t="s">
        <v>1</v>
      </c>
      <c r="F620" s="517" t="s">
        <v>1</v>
      </c>
      <c r="G620" s="517" t="s">
        <v>1</v>
      </c>
      <c r="H620" s="517" t="s">
        <v>1</v>
      </c>
      <c r="I620" s="517" t="s">
        <v>1</v>
      </c>
      <c r="J620" s="710">
        <v>-114.4</v>
      </c>
      <c r="K620" s="716">
        <v>-144.4</v>
      </c>
    </row>
    <row r="621" spans="2:11" ht="15.75" thickBot="1" x14ac:dyDescent="0.3">
      <c r="B621" s="410" t="s">
        <v>386</v>
      </c>
      <c r="D621" s="721" t="s">
        <v>1</v>
      </c>
      <c r="E621" s="721" t="s">
        <v>1</v>
      </c>
      <c r="F621" s="721"/>
      <c r="G621" s="721"/>
      <c r="H621" s="711">
        <v>-37.1</v>
      </c>
      <c r="I621" s="711">
        <v>-7</v>
      </c>
      <c r="J621" s="537" t="s">
        <v>1</v>
      </c>
      <c r="K621" s="716">
        <v>-44.1</v>
      </c>
    </row>
    <row r="622" spans="2:11" ht="15.75" thickBot="1" x14ac:dyDescent="0.3">
      <c r="B622" s="412" t="s">
        <v>387</v>
      </c>
      <c r="D622" s="722" t="s">
        <v>1</v>
      </c>
      <c r="E622" s="722" t="s">
        <v>1</v>
      </c>
      <c r="F622" s="722"/>
      <c r="G622" s="722"/>
      <c r="H622" s="712">
        <v>-37.1</v>
      </c>
      <c r="I622" s="712">
        <v>-7</v>
      </c>
      <c r="J622" s="712">
        <v>-114.4</v>
      </c>
      <c r="K622" s="718">
        <v>-158.5</v>
      </c>
    </row>
    <row r="623" spans="2:11" ht="15.75" thickBot="1" x14ac:dyDescent="0.3">
      <c r="B623" s="509" t="s">
        <v>570</v>
      </c>
      <c r="D623" s="520" t="s">
        <v>1</v>
      </c>
      <c r="E623" s="520" t="s">
        <v>1</v>
      </c>
      <c r="F623" s="520" t="s">
        <v>1</v>
      </c>
      <c r="G623" s="520" t="s">
        <v>1</v>
      </c>
      <c r="H623" s="520" t="s">
        <v>1</v>
      </c>
      <c r="I623" s="520" t="s">
        <v>1</v>
      </c>
      <c r="J623" s="520"/>
      <c r="K623" s="719"/>
    </row>
    <row r="624" spans="2:11" ht="15.75" thickBot="1" x14ac:dyDescent="0.3">
      <c r="B624" s="407" t="s">
        <v>657</v>
      </c>
      <c r="D624" s="409" t="s">
        <v>145</v>
      </c>
      <c r="E624" s="409">
        <v>781.4</v>
      </c>
      <c r="F624" s="409">
        <v>-12.2</v>
      </c>
      <c r="G624" s="571">
        <v>-75</v>
      </c>
      <c r="H624" s="571">
        <v>-27.6</v>
      </c>
      <c r="I624" s="409">
        <v>70.5</v>
      </c>
      <c r="J624" s="409">
        <v>288.39999999999998</v>
      </c>
      <c r="K624" s="717">
        <v>3264.8</v>
      </c>
    </row>
    <row r="625" spans="2:11" ht="15.75" thickBot="1" x14ac:dyDescent="0.3">
      <c r="B625" s="422"/>
      <c r="D625" s="522"/>
      <c r="E625" s="522"/>
      <c r="F625" s="522"/>
      <c r="G625" s="522"/>
      <c r="H625" s="522"/>
      <c r="I625" s="522"/>
      <c r="J625" s="522"/>
      <c r="K625" s="720"/>
    </row>
    <row r="626" spans="2:11" ht="15.75" thickBot="1" x14ac:dyDescent="0.3">
      <c r="B626" s="416" t="s">
        <v>658</v>
      </c>
      <c r="D626" s="424" t="s">
        <v>145</v>
      </c>
      <c r="E626" s="424">
        <v>628.20000000000005</v>
      </c>
      <c r="F626" s="424"/>
      <c r="G626" s="424">
        <v>-32.799999999999997</v>
      </c>
      <c r="H626" s="424">
        <v>1.5</v>
      </c>
      <c r="I626" s="424">
        <v>75.8</v>
      </c>
      <c r="J626" s="424">
        <v>584.4</v>
      </c>
      <c r="K626" s="719">
        <v>3483.5</v>
      </c>
    </row>
    <row r="627" spans="2:11" ht="15.75" thickBot="1" x14ac:dyDescent="0.3">
      <c r="B627" s="410" t="s">
        <v>569</v>
      </c>
      <c r="D627" s="525"/>
      <c r="E627" s="525"/>
      <c r="F627" s="713">
        <v>-12.9</v>
      </c>
      <c r="G627" s="525"/>
      <c r="H627" s="525"/>
      <c r="I627" s="525"/>
      <c r="J627" s="713">
        <v>2.8</v>
      </c>
      <c r="K627" s="719">
        <v>2.8</v>
      </c>
    </row>
    <row r="628" spans="2:11" ht="15.75" thickBot="1" x14ac:dyDescent="0.3">
      <c r="B628" s="416" t="s">
        <v>659</v>
      </c>
      <c r="D628" s="424" t="s">
        <v>145</v>
      </c>
      <c r="E628" s="500">
        <v>628.20000000000005</v>
      </c>
      <c r="F628" s="424">
        <v>-12.9</v>
      </c>
      <c r="G628" s="424">
        <v>-32.799999999999997</v>
      </c>
      <c r="H628" s="424">
        <v>1.5</v>
      </c>
      <c r="I628" s="424">
        <v>75.8</v>
      </c>
      <c r="J628" s="424">
        <v>587.20000000000005</v>
      </c>
      <c r="K628" s="719">
        <v>3486.3</v>
      </c>
    </row>
    <row r="629" spans="2:11" ht="15.75" thickBot="1" x14ac:dyDescent="0.3">
      <c r="B629" s="508" t="s">
        <v>385</v>
      </c>
      <c r="D629" s="524" t="s">
        <v>1</v>
      </c>
      <c r="E629" s="524" t="s">
        <v>1</v>
      </c>
      <c r="F629" s="524" t="s">
        <v>1</v>
      </c>
      <c r="G629" s="524" t="s">
        <v>1</v>
      </c>
      <c r="H629" s="524" t="s">
        <v>1</v>
      </c>
      <c r="I629" s="524" t="s">
        <v>1</v>
      </c>
      <c r="J629" s="524">
        <v>53.1</v>
      </c>
      <c r="K629" s="719">
        <v>53.1</v>
      </c>
    </row>
    <row r="630" spans="2:11" x14ac:dyDescent="0.25">
      <c r="B630" s="410" t="s">
        <v>386</v>
      </c>
      <c r="D630" s="977" t="s">
        <v>1</v>
      </c>
      <c r="E630" s="725" t="s">
        <v>1</v>
      </c>
      <c r="F630" s="725" t="s">
        <v>1</v>
      </c>
      <c r="G630" s="725"/>
      <c r="H630" s="572">
        <v>0.3</v>
      </c>
      <c r="I630" s="725">
        <v>-2.6</v>
      </c>
      <c r="J630" s="535" t="s">
        <v>1</v>
      </c>
      <c r="K630" s="716">
        <v>-2.2999999999999998</v>
      </c>
    </row>
    <row r="631" spans="2:11" ht="15.75" thickBot="1" x14ac:dyDescent="0.3">
      <c r="B631" s="412"/>
      <c r="D631" s="978"/>
      <c r="E631" s="726"/>
      <c r="F631" s="726"/>
      <c r="G631" s="726"/>
      <c r="H631" s="726"/>
      <c r="I631" s="726"/>
      <c r="J631" s="437"/>
      <c r="K631" s="719"/>
    </row>
    <row r="632" spans="2:11" ht="15.75" thickBot="1" x14ac:dyDescent="0.3">
      <c r="B632" s="414" t="s">
        <v>387</v>
      </c>
      <c r="D632" s="726" t="s">
        <v>1</v>
      </c>
      <c r="E632" s="726" t="s">
        <v>1</v>
      </c>
      <c r="F632" s="726" t="s">
        <v>1</v>
      </c>
      <c r="G632" s="726"/>
      <c r="H632" s="573">
        <v>0.3</v>
      </c>
      <c r="I632" s="726">
        <v>-2.6</v>
      </c>
      <c r="J632" s="726">
        <v>53.1</v>
      </c>
      <c r="K632" s="718">
        <v>50.8</v>
      </c>
    </row>
    <row r="633" spans="2:11" ht="15.75" thickBot="1" x14ac:dyDescent="0.3">
      <c r="B633" s="407" t="s">
        <v>668</v>
      </c>
      <c r="D633" s="500" t="s">
        <v>145</v>
      </c>
      <c r="E633" s="500">
        <v>628.20000000000005</v>
      </c>
      <c r="F633" s="500">
        <v>-12.9</v>
      </c>
      <c r="G633" s="500">
        <v>-32.799999999999997</v>
      </c>
      <c r="H633" s="500">
        <v>1.8</v>
      </c>
      <c r="I633" s="500">
        <v>73.2</v>
      </c>
      <c r="J633" s="500">
        <v>640.29999999999995</v>
      </c>
      <c r="K633" s="719">
        <v>3537.1</v>
      </c>
    </row>
    <row r="634" spans="2:11" ht="12.75" x14ac:dyDescent="0.2">
      <c r="C634" s="15"/>
    </row>
    <row r="635" spans="2:11" ht="12.75" x14ac:dyDescent="0.2">
      <c r="C635" s="15"/>
    </row>
    <row r="636" spans="2:11" ht="12.75" x14ac:dyDescent="0.2">
      <c r="C636" s="15"/>
    </row>
    <row r="637" spans="2:11" ht="45" x14ac:dyDescent="0.25">
      <c r="B637" s="388" t="s">
        <v>666</v>
      </c>
      <c r="D637" s="745"/>
      <c r="E637" s="746"/>
      <c r="F637" s="745"/>
      <c r="G637" s="745"/>
      <c r="H637" s="745"/>
      <c r="I637" s="746"/>
      <c r="J637" s="746"/>
      <c r="K637" s="746"/>
    </row>
    <row r="638" spans="2:11" ht="60" x14ac:dyDescent="0.25">
      <c r="B638" s="963"/>
      <c r="D638" s="968" t="s">
        <v>274</v>
      </c>
      <c r="E638" s="727" t="s">
        <v>564</v>
      </c>
      <c r="F638" s="969" t="s">
        <v>276</v>
      </c>
      <c r="G638" s="969"/>
      <c r="H638" s="969"/>
      <c r="I638" s="727" t="s">
        <v>557</v>
      </c>
      <c r="J638" s="727" t="s">
        <v>567</v>
      </c>
      <c r="K638" s="727" t="s">
        <v>273</v>
      </c>
    </row>
    <row r="639" spans="2:11" ht="15.75" thickBot="1" x14ac:dyDescent="0.3">
      <c r="B639" s="963"/>
      <c r="D639" s="968"/>
      <c r="E639" s="727"/>
      <c r="F639" s="970"/>
      <c r="G639" s="970"/>
      <c r="H639" s="970"/>
      <c r="I639" s="727"/>
      <c r="J639" s="727"/>
      <c r="K639" s="727"/>
    </row>
    <row r="640" spans="2:11" ht="36" x14ac:dyDescent="0.25">
      <c r="B640" s="963"/>
      <c r="D640" s="968"/>
      <c r="E640" s="727"/>
      <c r="F640" s="730" t="s">
        <v>555</v>
      </c>
      <c r="G640" s="730" t="s">
        <v>565</v>
      </c>
      <c r="H640" s="730" t="s">
        <v>566</v>
      </c>
      <c r="I640" s="512"/>
      <c r="J640" s="727"/>
      <c r="K640" s="727"/>
    </row>
    <row r="641" spans="2:21" ht="15.75" thickBot="1" x14ac:dyDescent="0.3">
      <c r="B641" s="414" t="s">
        <v>656</v>
      </c>
      <c r="D641" s="408">
        <v>2239.3000000000002</v>
      </c>
      <c r="E641" s="409">
        <v>781.4</v>
      </c>
      <c r="F641" s="409">
        <v>-12.2</v>
      </c>
      <c r="G641" s="409">
        <v>-75</v>
      </c>
      <c r="H641" s="409">
        <v>9.5</v>
      </c>
      <c r="I641" s="409">
        <v>77.5</v>
      </c>
      <c r="J641" s="409">
        <v>402.8</v>
      </c>
      <c r="K641" s="755">
        <v>3423.3</v>
      </c>
      <c r="N641" s="761"/>
      <c r="O641" s="761"/>
      <c r="P641" s="761"/>
      <c r="Q641" s="761"/>
      <c r="R641" s="761"/>
      <c r="S641" s="761"/>
      <c r="T641" s="761"/>
      <c r="U641" s="761"/>
    </row>
    <row r="642" spans="2:21" ht="15.75" thickBot="1" x14ac:dyDescent="0.3">
      <c r="B642" s="508" t="s">
        <v>385</v>
      </c>
      <c r="D642" s="517" t="s">
        <v>1</v>
      </c>
      <c r="E642" s="517" t="s">
        <v>1</v>
      </c>
      <c r="F642" s="517" t="s">
        <v>1</v>
      </c>
      <c r="G642" s="517" t="s">
        <v>1</v>
      </c>
      <c r="H642" s="517" t="s">
        <v>1</v>
      </c>
      <c r="I642" s="517" t="s">
        <v>1</v>
      </c>
      <c r="J642" s="517">
        <v>-191.9</v>
      </c>
      <c r="K642" s="516">
        <v>-191.9</v>
      </c>
      <c r="N642" s="761"/>
      <c r="O642" s="761"/>
      <c r="P642" s="761"/>
      <c r="Q642" s="761"/>
      <c r="R642" s="761"/>
      <c r="S642" s="761"/>
      <c r="T642" s="761"/>
      <c r="U642" s="761"/>
    </row>
    <row r="643" spans="2:21" ht="15.75" thickBot="1" x14ac:dyDescent="0.3">
      <c r="B643" s="410" t="s">
        <v>386</v>
      </c>
      <c r="D643" s="729" t="s">
        <v>1</v>
      </c>
      <c r="E643" s="729" t="s">
        <v>1</v>
      </c>
      <c r="F643" s="729">
        <v>-0.7</v>
      </c>
      <c r="G643" s="729">
        <v>-42.2</v>
      </c>
      <c r="H643" s="729">
        <v>-24.3</v>
      </c>
      <c r="I643" s="729">
        <v>-5.8</v>
      </c>
      <c r="J643" s="729" t="s">
        <v>1</v>
      </c>
      <c r="K643" s="518">
        <v>-73</v>
      </c>
      <c r="N643" s="761"/>
      <c r="O643" s="761"/>
      <c r="P643" s="761"/>
      <c r="Q643" s="761"/>
      <c r="R643" s="761"/>
      <c r="S643" s="761"/>
      <c r="T643" s="761"/>
      <c r="U643" s="761"/>
    </row>
    <row r="644" spans="2:21" ht="15.75" thickBot="1" x14ac:dyDescent="0.3">
      <c r="B644" s="412" t="s">
        <v>387</v>
      </c>
      <c r="D644" s="729" t="s">
        <v>1</v>
      </c>
      <c r="E644" s="729" t="s">
        <v>1</v>
      </c>
      <c r="F644" s="729">
        <v>-0.7</v>
      </c>
      <c r="G644" s="729">
        <v>-42.2</v>
      </c>
      <c r="H644" s="729">
        <v>-24.3</v>
      </c>
      <c r="I644" s="729">
        <v>-5.8</v>
      </c>
      <c r="J644" s="729">
        <v>-191.9</v>
      </c>
      <c r="K644" s="519">
        <v>-264.89999999999998</v>
      </c>
      <c r="N644" s="761"/>
      <c r="O644" s="761"/>
      <c r="P644" s="761"/>
      <c r="Q644" s="761"/>
      <c r="R644" s="761"/>
      <c r="S644" s="761"/>
      <c r="T644" s="761"/>
      <c r="U644" s="761"/>
    </row>
    <row r="645" spans="2:21" ht="15.75" thickBot="1" x14ac:dyDescent="0.3">
      <c r="B645" s="407" t="s">
        <v>669</v>
      </c>
      <c r="D645" s="408">
        <v>2239.3000000000002</v>
      </c>
      <c r="E645" s="409">
        <v>781.4</v>
      </c>
      <c r="F645" s="409">
        <v>-12.9</v>
      </c>
      <c r="G645" s="409">
        <v>-117.2</v>
      </c>
      <c r="H645" s="409">
        <v>-14.8</v>
      </c>
      <c r="I645" s="409">
        <v>71.7</v>
      </c>
      <c r="J645" s="409">
        <v>210.9</v>
      </c>
      <c r="K645" s="515" t="s">
        <v>665</v>
      </c>
      <c r="N645" s="761"/>
      <c r="O645" s="761"/>
      <c r="P645" s="761"/>
      <c r="Q645" s="761"/>
      <c r="R645" s="761"/>
      <c r="S645" s="761"/>
      <c r="T645" s="761"/>
      <c r="U645" s="761"/>
    </row>
    <row r="646" spans="2:21" ht="15.75" thickBot="1" x14ac:dyDescent="0.3">
      <c r="B646" s="422"/>
      <c r="D646" s="423"/>
      <c r="E646" s="424"/>
      <c r="F646" s="424"/>
      <c r="G646" s="424"/>
      <c r="H646" s="424"/>
      <c r="I646" s="424"/>
      <c r="J646" s="424"/>
      <c r="K646" s="523"/>
      <c r="N646" s="761"/>
      <c r="O646" s="761"/>
      <c r="P646" s="761"/>
      <c r="Q646" s="761"/>
      <c r="R646" s="761"/>
      <c r="S646" s="761"/>
      <c r="T646" s="761"/>
      <c r="U646" s="761"/>
    </row>
    <row r="647" spans="2:21" ht="15.75" thickBot="1" x14ac:dyDescent="0.3">
      <c r="B647" s="416" t="s">
        <v>658</v>
      </c>
      <c r="D647" s="423">
        <v>2239.3000000000002</v>
      </c>
      <c r="E647" s="424">
        <v>628.20000000000005</v>
      </c>
      <c r="F647" s="424">
        <v>-12.9</v>
      </c>
      <c r="G647" s="424">
        <v>-32.799999999999997</v>
      </c>
      <c r="H647" s="424">
        <v>1.5</v>
      </c>
      <c r="I647" s="424">
        <v>75.8</v>
      </c>
      <c r="J647" s="424">
        <v>584.4</v>
      </c>
      <c r="K647" s="515" t="s">
        <v>139</v>
      </c>
      <c r="N647" s="761"/>
      <c r="O647" s="761"/>
      <c r="P647" s="761"/>
      <c r="Q647" s="761"/>
      <c r="R647" s="761"/>
      <c r="S647" s="761"/>
      <c r="T647" s="761"/>
      <c r="U647" s="761"/>
    </row>
    <row r="648" spans="2:21" ht="15.75" thickBot="1" x14ac:dyDescent="0.3">
      <c r="B648" s="410" t="s">
        <v>569</v>
      </c>
      <c r="D648" s="524" t="s">
        <v>1</v>
      </c>
      <c r="E648" s="524" t="s">
        <v>1</v>
      </c>
      <c r="F648" s="524" t="s">
        <v>1</v>
      </c>
      <c r="G648" s="524" t="s">
        <v>1</v>
      </c>
      <c r="H648" s="524" t="s">
        <v>1</v>
      </c>
      <c r="I648" s="524" t="s">
        <v>1</v>
      </c>
      <c r="J648" s="524">
        <v>2.8</v>
      </c>
      <c r="K648" s="515">
        <v>2.8</v>
      </c>
      <c r="N648" s="761"/>
      <c r="O648" s="761"/>
      <c r="P648" s="761"/>
      <c r="Q648" s="761"/>
      <c r="R648" s="761"/>
      <c r="S648" s="761"/>
      <c r="T648" s="761"/>
      <c r="U648" s="761"/>
    </row>
    <row r="649" spans="2:21" ht="15.75" thickBot="1" x14ac:dyDescent="0.3">
      <c r="B649" s="416" t="s">
        <v>659</v>
      </c>
      <c r="D649" s="756" t="s">
        <v>145</v>
      </c>
      <c r="E649" s="756">
        <v>628.20000000000005</v>
      </c>
      <c r="F649" s="756">
        <v>-12.9</v>
      </c>
      <c r="G649" s="756">
        <v>-32.799999999999997</v>
      </c>
      <c r="H649" s="756">
        <v>1.5</v>
      </c>
      <c r="I649" s="756">
        <v>75.8</v>
      </c>
      <c r="J649" s="756">
        <v>587.20000000000005</v>
      </c>
      <c r="K649" s="515" t="s">
        <v>146</v>
      </c>
      <c r="N649" s="761"/>
      <c r="O649" s="761"/>
      <c r="P649" s="761"/>
      <c r="Q649" s="761"/>
      <c r="R649" s="761"/>
      <c r="S649" s="761"/>
      <c r="T649" s="761"/>
      <c r="U649" s="761"/>
    </row>
    <row r="650" spans="2:21" ht="15.75" thickBot="1" x14ac:dyDescent="0.3">
      <c r="B650" s="508" t="s">
        <v>385</v>
      </c>
      <c r="D650" s="524" t="s">
        <v>1</v>
      </c>
      <c r="E650" s="524" t="s">
        <v>1</v>
      </c>
      <c r="F650" s="524" t="s">
        <v>1</v>
      </c>
      <c r="G650" s="524" t="s">
        <v>1</v>
      </c>
      <c r="H650" s="524" t="s">
        <v>1</v>
      </c>
      <c r="I650" s="524" t="s">
        <v>1</v>
      </c>
      <c r="J650" s="524">
        <v>47.9</v>
      </c>
      <c r="K650" s="515">
        <v>47.9</v>
      </c>
      <c r="N650" s="761"/>
      <c r="O650" s="761"/>
      <c r="P650" s="761"/>
      <c r="Q650" s="761"/>
      <c r="R650" s="761"/>
      <c r="S650" s="761"/>
      <c r="T650" s="761"/>
      <c r="U650" s="761"/>
    </row>
    <row r="651" spans="2:21" ht="15.75" thickBot="1" x14ac:dyDescent="0.3">
      <c r="B651" s="410" t="s">
        <v>386</v>
      </c>
      <c r="D651" s="728" t="s">
        <v>1</v>
      </c>
      <c r="E651" s="728" t="s">
        <v>1</v>
      </c>
      <c r="F651" s="728">
        <v>0.7</v>
      </c>
      <c r="G651" s="728">
        <v>-11.3</v>
      </c>
      <c r="H651" s="728">
        <v>7.4</v>
      </c>
      <c r="I651" s="728">
        <v>0.3</v>
      </c>
      <c r="J651" s="728" t="s">
        <v>1</v>
      </c>
      <c r="K651" s="516">
        <v>-2.9</v>
      </c>
      <c r="N651" s="761"/>
      <c r="O651" s="761"/>
      <c r="P651" s="761"/>
      <c r="Q651" s="761"/>
      <c r="R651" s="761"/>
      <c r="S651" s="761"/>
      <c r="T651" s="761"/>
      <c r="U651" s="761"/>
    </row>
    <row r="652" spans="2:21" ht="15.75" thickBot="1" x14ac:dyDescent="0.3">
      <c r="B652" s="412"/>
      <c r="D652" s="500" t="s">
        <v>1</v>
      </c>
      <c r="E652" s="500" t="s">
        <v>1</v>
      </c>
      <c r="F652" s="728">
        <v>0.7</v>
      </c>
      <c r="G652" s="728">
        <v>-11.3</v>
      </c>
      <c r="H652" s="728">
        <v>7.4</v>
      </c>
      <c r="I652" s="728">
        <v>0.3</v>
      </c>
      <c r="J652" s="728">
        <v>47.9</v>
      </c>
      <c r="K652" s="519">
        <v>45</v>
      </c>
      <c r="N652" s="761"/>
      <c r="O652" s="761"/>
      <c r="P652" s="761"/>
      <c r="Q652" s="761"/>
      <c r="R652" s="761"/>
      <c r="S652" s="761"/>
      <c r="T652" s="761"/>
      <c r="U652" s="761"/>
    </row>
    <row r="653" spans="2:21" ht="15.75" thickBot="1" x14ac:dyDescent="0.3">
      <c r="B653" s="412" t="s">
        <v>570</v>
      </c>
      <c r="D653" s="500"/>
      <c r="E653" s="500"/>
      <c r="F653" s="500"/>
      <c r="G653" s="500"/>
      <c r="H653" s="500"/>
      <c r="I653" s="500"/>
      <c r="J653" s="728">
        <v>-67.2</v>
      </c>
      <c r="K653" s="515">
        <v>-67.2</v>
      </c>
      <c r="N653" s="761"/>
      <c r="O653" s="761"/>
      <c r="P653" s="761"/>
      <c r="Q653" s="761"/>
      <c r="R653" s="761"/>
      <c r="S653" s="761"/>
      <c r="T653" s="761"/>
      <c r="U653" s="761"/>
    </row>
    <row r="654" spans="2:21" ht="15.75" thickBot="1" x14ac:dyDescent="0.3">
      <c r="B654" s="763" t="s">
        <v>551</v>
      </c>
      <c r="D654" s="500"/>
      <c r="E654" s="728">
        <v>153.19999999999999</v>
      </c>
      <c r="F654" s="500"/>
      <c r="G654" s="500"/>
      <c r="H654" s="500"/>
      <c r="I654" s="500"/>
      <c r="J654" s="728">
        <v>-153.19999999999999</v>
      </c>
      <c r="K654" s="515" t="s">
        <v>1</v>
      </c>
      <c r="N654" s="761"/>
      <c r="O654" s="761"/>
      <c r="P654" s="761"/>
      <c r="Q654" s="761"/>
      <c r="R654" s="761"/>
      <c r="S654" s="761"/>
      <c r="T654" s="761"/>
      <c r="U654" s="761"/>
    </row>
    <row r="655" spans="2:21" ht="15.75" thickBot="1" x14ac:dyDescent="0.3">
      <c r="B655" s="407" t="s">
        <v>670</v>
      </c>
      <c r="D655" s="500" t="s">
        <v>145</v>
      </c>
      <c r="E655" s="500">
        <v>781.4</v>
      </c>
      <c r="F655" s="500">
        <v>-12.2</v>
      </c>
      <c r="G655" s="500">
        <v>-44.1</v>
      </c>
      <c r="H655" s="500">
        <v>8.9</v>
      </c>
      <c r="I655" s="500">
        <v>76.099999999999994</v>
      </c>
      <c r="J655" s="500">
        <v>414.7</v>
      </c>
      <c r="K655" s="515" t="s">
        <v>667</v>
      </c>
      <c r="N655" s="761"/>
      <c r="O655" s="761"/>
      <c r="P655" s="761"/>
      <c r="Q655" s="761"/>
      <c r="R655" s="761"/>
      <c r="S655" s="761"/>
      <c r="T655" s="761"/>
      <c r="U655" s="761"/>
    </row>
    <row r="656" spans="2:21" ht="12.75" x14ac:dyDescent="0.2">
      <c r="C656" s="15"/>
    </row>
    <row r="657" spans="2:11" ht="12.75" x14ac:dyDescent="0.2">
      <c r="C657" s="15"/>
    </row>
    <row r="658" spans="2:11" ht="45" x14ac:dyDescent="0.25">
      <c r="B658" s="388" t="s">
        <v>684</v>
      </c>
      <c r="D658" s="745"/>
      <c r="E658" s="746"/>
      <c r="F658" s="745"/>
      <c r="G658" s="745"/>
      <c r="H658" s="745"/>
      <c r="I658" s="746"/>
      <c r="J658" s="746"/>
      <c r="K658" s="746"/>
    </row>
    <row r="659" spans="2:11" ht="60" x14ac:dyDescent="0.25">
      <c r="B659" s="963"/>
      <c r="D659" s="968" t="s">
        <v>274</v>
      </c>
      <c r="E659" s="758" t="s">
        <v>564</v>
      </c>
      <c r="F659" s="969" t="s">
        <v>276</v>
      </c>
      <c r="G659" s="969"/>
      <c r="H659" s="969"/>
      <c r="I659" s="758" t="s">
        <v>557</v>
      </c>
      <c r="J659" s="758" t="s">
        <v>567</v>
      </c>
      <c r="K659" s="758" t="s">
        <v>273</v>
      </c>
    </row>
    <row r="660" spans="2:11" ht="15.75" thickBot="1" x14ac:dyDescent="0.3">
      <c r="B660" s="963"/>
      <c r="D660" s="968"/>
      <c r="E660" s="758"/>
      <c r="F660" s="970"/>
      <c r="G660" s="970"/>
      <c r="H660" s="970"/>
      <c r="I660" s="758"/>
      <c r="J660" s="758"/>
      <c r="K660" s="758"/>
    </row>
    <row r="661" spans="2:11" ht="36.75" thickBot="1" x14ac:dyDescent="0.3">
      <c r="B661" s="963"/>
      <c r="D661" s="968"/>
      <c r="E661" s="758"/>
      <c r="F661" s="760" t="s">
        <v>555</v>
      </c>
      <c r="G661" s="760" t="s">
        <v>565</v>
      </c>
      <c r="H661" s="760" t="s">
        <v>566</v>
      </c>
      <c r="I661" s="512"/>
      <c r="J661" s="758"/>
      <c r="K661" s="758"/>
    </row>
    <row r="662" spans="2:11" ht="15.75" thickBot="1" x14ac:dyDescent="0.3">
      <c r="B662" s="407" t="s">
        <v>656</v>
      </c>
      <c r="D662" s="408">
        <v>2239.3000000000002</v>
      </c>
      <c r="E662" s="409">
        <v>781.4</v>
      </c>
      <c r="F662" s="409">
        <v>-12.2</v>
      </c>
      <c r="G662" s="409">
        <v>-75</v>
      </c>
      <c r="H662" s="409">
        <v>9.5</v>
      </c>
      <c r="I662" s="409">
        <v>77.5</v>
      </c>
      <c r="J662" s="765">
        <v>402.8</v>
      </c>
      <c r="K662" s="766">
        <v>3423.3</v>
      </c>
    </row>
    <row r="663" spans="2:11" ht="15.75" thickBot="1" x14ac:dyDescent="0.3">
      <c r="B663" s="508" t="s">
        <v>385</v>
      </c>
      <c r="D663" s="517" t="s">
        <v>1</v>
      </c>
      <c r="E663" s="517" t="s">
        <v>1</v>
      </c>
      <c r="F663" s="517" t="s">
        <v>1</v>
      </c>
      <c r="G663" s="517" t="s">
        <v>1</v>
      </c>
      <c r="H663" s="517" t="s">
        <v>1</v>
      </c>
      <c r="I663" s="517" t="s">
        <v>1</v>
      </c>
      <c r="J663" s="517">
        <v>-176.3</v>
      </c>
      <c r="K663" s="516">
        <v>-176.3</v>
      </c>
    </row>
    <row r="664" spans="2:11" ht="15.75" thickBot="1" x14ac:dyDescent="0.3">
      <c r="B664" s="410" t="s">
        <v>386</v>
      </c>
      <c r="D664" s="759" t="s">
        <v>1</v>
      </c>
      <c r="E664" s="759" t="s">
        <v>1</v>
      </c>
      <c r="F664" s="759">
        <v>-0.7</v>
      </c>
      <c r="G664" s="759">
        <v>-42.2</v>
      </c>
      <c r="H664" s="759">
        <v>-35.299999999999997</v>
      </c>
      <c r="I664" s="759">
        <v>-6.4</v>
      </c>
      <c r="J664" s="759" t="s">
        <v>1</v>
      </c>
      <c r="K664" s="518">
        <v>-84.6</v>
      </c>
    </row>
    <row r="665" spans="2:11" ht="15.75" thickBot="1" x14ac:dyDescent="0.3">
      <c r="B665" s="414" t="s">
        <v>387</v>
      </c>
      <c r="D665" s="759" t="s">
        <v>1</v>
      </c>
      <c r="E665" s="759" t="s">
        <v>1</v>
      </c>
      <c r="F665" s="759">
        <v>-0.7</v>
      </c>
      <c r="G665" s="759">
        <v>-42.2</v>
      </c>
      <c r="H665" s="759">
        <v>-35.299999999999997</v>
      </c>
      <c r="I665" s="759">
        <v>-6.4</v>
      </c>
      <c r="J665" s="759">
        <v>-176.3</v>
      </c>
      <c r="K665" s="519">
        <v>-260.89999999999998</v>
      </c>
    </row>
    <row r="666" spans="2:11" ht="15.75" thickBot="1" x14ac:dyDescent="0.3">
      <c r="B666" s="763" t="s">
        <v>551</v>
      </c>
      <c r="D666" s="759"/>
      <c r="E666" s="759">
        <v>1</v>
      </c>
      <c r="F666" s="759" t="s">
        <v>1</v>
      </c>
      <c r="G666" s="759" t="s">
        <v>1</v>
      </c>
      <c r="H666" s="759" t="s">
        <v>1</v>
      </c>
      <c r="I666" s="759" t="s">
        <v>1</v>
      </c>
      <c r="J666" s="759">
        <v>-1</v>
      </c>
      <c r="K666" s="515" t="s">
        <v>1</v>
      </c>
    </row>
    <row r="667" spans="2:11" ht="15.75" thickBot="1" x14ac:dyDescent="0.3">
      <c r="B667" s="407" t="s">
        <v>685</v>
      </c>
      <c r="D667" s="408">
        <v>2239.3000000000002</v>
      </c>
      <c r="E667" s="409">
        <v>782.4</v>
      </c>
      <c r="F667" s="409">
        <v>-12.9</v>
      </c>
      <c r="G667" s="409">
        <v>-117.2</v>
      </c>
      <c r="H667" s="409">
        <v>-25.8</v>
      </c>
      <c r="I667" s="409">
        <v>71.099999999999994</v>
      </c>
      <c r="J667" s="409">
        <v>225.5</v>
      </c>
      <c r="K667" s="515" t="s">
        <v>678</v>
      </c>
    </row>
    <row r="668" spans="2:11" ht="15.75" thickBot="1" x14ac:dyDescent="0.3">
      <c r="B668" s="422"/>
      <c r="D668" s="522"/>
      <c r="E668" s="522"/>
      <c r="F668" s="522"/>
      <c r="G668" s="522"/>
      <c r="H668" s="522"/>
      <c r="I668" s="522"/>
      <c r="J668" s="522"/>
      <c r="K668" s="523"/>
    </row>
    <row r="669" spans="2:11" ht="15.75" thickBot="1" x14ac:dyDescent="0.3">
      <c r="B669" s="416" t="s">
        <v>658</v>
      </c>
      <c r="D669" s="423">
        <v>2239.3000000000002</v>
      </c>
      <c r="E669" s="424">
        <v>628.20000000000005</v>
      </c>
      <c r="F669" s="424">
        <v>-12.9</v>
      </c>
      <c r="G669" s="424">
        <v>-32.799999999999997</v>
      </c>
      <c r="H669" s="424">
        <v>1.5</v>
      </c>
      <c r="I669" s="424">
        <v>75.8</v>
      </c>
      <c r="J669" s="424">
        <v>584.4</v>
      </c>
      <c r="K669" s="515" t="s">
        <v>139</v>
      </c>
    </row>
    <row r="670" spans="2:11" ht="15.75" thickBot="1" x14ac:dyDescent="0.3">
      <c r="B670" s="508" t="s">
        <v>569</v>
      </c>
      <c r="D670" s="524" t="s">
        <v>1</v>
      </c>
      <c r="E670" s="524" t="s">
        <v>1</v>
      </c>
      <c r="F670" s="524" t="s">
        <v>1</v>
      </c>
      <c r="G670" s="524" t="s">
        <v>1</v>
      </c>
      <c r="H670" s="524" t="s">
        <v>1</v>
      </c>
      <c r="I670" s="524" t="s">
        <v>1</v>
      </c>
      <c r="J670" s="524">
        <v>2.8</v>
      </c>
      <c r="K670" s="515">
        <v>2.8</v>
      </c>
    </row>
    <row r="671" spans="2:11" ht="15.75" thickBot="1" x14ac:dyDescent="0.3">
      <c r="B671" s="764" t="s">
        <v>659</v>
      </c>
      <c r="D671" s="756" t="s">
        <v>145</v>
      </c>
      <c r="E671" s="756">
        <v>628.20000000000005</v>
      </c>
      <c r="F671" s="756">
        <v>-12.9</v>
      </c>
      <c r="G671" s="756">
        <v>-32.799999999999997</v>
      </c>
      <c r="H671" s="756">
        <v>1.5</v>
      </c>
      <c r="I671" s="756">
        <v>75.8</v>
      </c>
      <c r="J671" s="756">
        <v>587.20000000000005</v>
      </c>
      <c r="K671" s="515" t="s">
        <v>146</v>
      </c>
    </row>
    <row r="672" spans="2:11" ht="15.75" thickBot="1" x14ac:dyDescent="0.3">
      <c r="B672" s="508" t="s">
        <v>385</v>
      </c>
      <c r="D672" s="524" t="s">
        <v>1</v>
      </c>
      <c r="E672" s="524" t="s">
        <v>1</v>
      </c>
      <c r="F672" s="524" t="s">
        <v>1</v>
      </c>
      <c r="G672" s="524" t="s">
        <v>1</v>
      </c>
      <c r="H672" s="524" t="s">
        <v>1</v>
      </c>
      <c r="I672" s="524" t="s">
        <v>1</v>
      </c>
      <c r="J672" s="524">
        <v>98.7</v>
      </c>
      <c r="K672" s="515">
        <v>98.7</v>
      </c>
    </row>
    <row r="673" spans="2:11" ht="15.75" thickBot="1" x14ac:dyDescent="0.3">
      <c r="B673" s="410" t="s">
        <v>386</v>
      </c>
      <c r="D673" s="757" t="s">
        <v>1</v>
      </c>
      <c r="E673" s="757" t="s">
        <v>1</v>
      </c>
      <c r="F673" s="757">
        <v>0.7</v>
      </c>
      <c r="G673" s="757">
        <v>-11.6</v>
      </c>
      <c r="H673" s="757">
        <v>-9.5</v>
      </c>
      <c r="I673" s="757">
        <v>7.4</v>
      </c>
      <c r="J673" s="757" t="s">
        <v>1</v>
      </c>
      <c r="K673" s="516">
        <v>-13</v>
      </c>
    </row>
    <row r="674" spans="2:11" ht="15.75" thickBot="1" x14ac:dyDescent="0.3">
      <c r="B674" s="414"/>
      <c r="D674" s="757" t="s">
        <v>1</v>
      </c>
      <c r="E674" s="757" t="s">
        <v>1</v>
      </c>
      <c r="F674" s="757">
        <v>0.7</v>
      </c>
      <c r="G674" s="757">
        <v>-11.6</v>
      </c>
      <c r="H674" s="757">
        <v>-9.5</v>
      </c>
      <c r="I674" s="757">
        <v>7.4</v>
      </c>
      <c r="J674" s="757">
        <v>98.7</v>
      </c>
      <c r="K674" s="519">
        <v>85.7</v>
      </c>
    </row>
    <row r="675" spans="2:11" ht="15.75" thickBot="1" x14ac:dyDescent="0.3">
      <c r="B675" s="510" t="s">
        <v>570</v>
      </c>
      <c r="D675" s="757" t="s">
        <v>1</v>
      </c>
      <c r="E675" s="757" t="s">
        <v>1</v>
      </c>
      <c r="F675" s="757" t="s">
        <v>1</v>
      </c>
      <c r="G675" s="757" t="s">
        <v>1</v>
      </c>
      <c r="H675" s="757" t="s">
        <v>1</v>
      </c>
      <c r="I675" s="757" t="s">
        <v>1</v>
      </c>
      <c r="J675" s="757">
        <v>-67.2</v>
      </c>
      <c r="K675" s="515">
        <v>-67.2</v>
      </c>
    </row>
    <row r="676" spans="2:11" ht="15.75" thickBot="1" x14ac:dyDescent="0.3">
      <c r="B676" s="763" t="s">
        <v>551</v>
      </c>
      <c r="D676" s="757" t="s">
        <v>1</v>
      </c>
      <c r="E676" s="757">
        <v>153.19999999999999</v>
      </c>
      <c r="F676" s="757" t="s">
        <v>1</v>
      </c>
      <c r="G676" s="757" t="s">
        <v>1</v>
      </c>
      <c r="H676" s="757" t="s">
        <v>1</v>
      </c>
      <c r="I676" s="757" t="s">
        <v>1</v>
      </c>
      <c r="J676" s="757">
        <v>-153.19999999999999</v>
      </c>
      <c r="K676" s="515" t="s">
        <v>1</v>
      </c>
    </row>
    <row r="677" spans="2:11" ht="15.75" thickBot="1" x14ac:dyDescent="0.3">
      <c r="B677" s="407" t="s">
        <v>686</v>
      </c>
      <c r="D677" s="500" t="s">
        <v>145</v>
      </c>
      <c r="E677" s="500">
        <v>781.4</v>
      </c>
      <c r="F677" s="500">
        <v>-12.2</v>
      </c>
      <c r="G677" s="500">
        <v>-44.4</v>
      </c>
      <c r="H677" s="500">
        <v>-8</v>
      </c>
      <c r="I677" s="500">
        <v>83.2</v>
      </c>
      <c r="J677" s="500">
        <v>465.5</v>
      </c>
      <c r="K677" s="515" t="s">
        <v>157</v>
      </c>
    </row>
    <row r="678" spans="2:11" ht="12.75" x14ac:dyDescent="0.2">
      <c r="C678" s="15"/>
    </row>
    <row r="679" spans="2:11" ht="57" customHeight="1" x14ac:dyDescent="0.2">
      <c r="B679" s="388" t="s">
        <v>721</v>
      </c>
      <c r="C679" s="15"/>
    </row>
    <row r="680" spans="2:11" ht="15" customHeight="1" x14ac:dyDescent="0.25">
      <c r="B680" s="963"/>
      <c r="D680" s="968" t="s">
        <v>274</v>
      </c>
      <c r="E680" s="968" t="s">
        <v>275</v>
      </c>
      <c r="F680" s="969" t="s">
        <v>276</v>
      </c>
      <c r="G680" s="969"/>
      <c r="H680" s="969"/>
      <c r="I680" s="968" t="s">
        <v>557</v>
      </c>
      <c r="J680" s="968" t="s">
        <v>567</v>
      </c>
      <c r="K680" s="968" t="s">
        <v>273</v>
      </c>
    </row>
    <row r="681" spans="2:11" ht="15.75" thickBot="1" x14ac:dyDescent="0.3">
      <c r="B681" s="963"/>
      <c r="D681" s="968"/>
      <c r="E681" s="968"/>
      <c r="F681" s="970"/>
      <c r="G681" s="970"/>
      <c r="H681" s="970"/>
      <c r="I681" s="968"/>
      <c r="J681" s="968"/>
      <c r="K681" s="968"/>
    </row>
    <row r="682" spans="2:11" ht="36" x14ac:dyDescent="0.25">
      <c r="B682" s="963"/>
      <c r="D682" s="968"/>
      <c r="E682" s="968"/>
      <c r="F682" s="770" t="s">
        <v>555</v>
      </c>
      <c r="G682" s="770" t="s">
        <v>565</v>
      </c>
      <c r="H682" s="770" t="s">
        <v>566</v>
      </c>
      <c r="I682" s="968"/>
      <c r="J682" s="968"/>
      <c r="K682" s="968"/>
    </row>
    <row r="683" spans="2:11" ht="15.75" thickBot="1" x14ac:dyDescent="0.3">
      <c r="B683" s="407" t="s">
        <v>711</v>
      </c>
      <c r="D683" s="408">
        <v>2239.3000000000002</v>
      </c>
      <c r="E683" s="409">
        <v>781.4</v>
      </c>
      <c r="F683" s="409">
        <v>-12.2</v>
      </c>
      <c r="G683" s="409">
        <v>-75</v>
      </c>
      <c r="H683" s="409">
        <v>9.5</v>
      </c>
      <c r="I683" s="409">
        <v>77.5</v>
      </c>
      <c r="J683" s="409">
        <v>402.8</v>
      </c>
      <c r="K683" s="782">
        <v>3423.3</v>
      </c>
    </row>
    <row r="684" spans="2:11" ht="15.75" thickBot="1" x14ac:dyDescent="0.3">
      <c r="B684" s="508" t="s">
        <v>385</v>
      </c>
      <c r="D684" s="520" t="s">
        <v>1</v>
      </c>
      <c r="E684" s="520" t="s">
        <v>1</v>
      </c>
      <c r="F684" s="520" t="s">
        <v>1</v>
      </c>
      <c r="G684" s="520" t="s">
        <v>1</v>
      </c>
      <c r="H684" s="520" t="s">
        <v>1</v>
      </c>
      <c r="I684" s="520" t="s">
        <v>1</v>
      </c>
      <c r="J684" s="520">
        <v>-224.3</v>
      </c>
      <c r="K684" s="783">
        <v>-224.3</v>
      </c>
    </row>
    <row r="685" spans="2:11" x14ac:dyDescent="0.25">
      <c r="B685" s="410" t="s">
        <v>386</v>
      </c>
      <c r="D685" s="784" t="s">
        <v>1</v>
      </c>
      <c r="E685" s="784" t="s">
        <v>1</v>
      </c>
      <c r="F685" s="784">
        <v>-0.7</v>
      </c>
      <c r="G685" s="784">
        <v>-40.700000000000003</v>
      </c>
      <c r="H685" s="784">
        <v>-41.1</v>
      </c>
      <c r="I685" s="784">
        <v>27.3</v>
      </c>
      <c r="J685" s="785" t="s">
        <v>1</v>
      </c>
      <c r="K685" s="786">
        <v>-55.2</v>
      </c>
    </row>
    <row r="686" spans="2:11" ht="15.75" thickBot="1" x14ac:dyDescent="0.3">
      <c r="B686" s="414" t="s">
        <v>387</v>
      </c>
      <c r="D686" s="769" t="s">
        <v>1</v>
      </c>
      <c r="E686" s="769" t="s">
        <v>1</v>
      </c>
      <c r="F686" s="769">
        <v>-0.7</v>
      </c>
      <c r="G686" s="769">
        <v>-40.700000000000003</v>
      </c>
      <c r="H686" s="769">
        <v>-41.1</v>
      </c>
      <c r="I686" s="769">
        <v>27.3</v>
      </c>
      <c r="J686" s="769">
        <v>-224.3</v>
      </c>
      <c r="K686" s="783">
        <v>-279.5</v>
      </c>
    </row>
    <row r="687" spans="2:11" x14ac:dyDescent="0.25">
      <c r="B687" s="418" t="s">
        <v>551</v>
      </c>
      <c r="D687" s="768" t="s">
        <v>1</v>
      </c>
      <c r="E687" s="768">
        <v>1</v>
      </c>
      <c r="F687" s="768" t="s">
        <v>1</v>
      </c>
      <c r="G687" s="768" t="s">
        <v>1</v>
      </c>
      <c r="H687" s="768" t="s">
        <v>1</v>
      </c>
      <c r="I687" s="768" t="s">
        <v>1</v>
      </c>
      <c r="J687" s="428">
        <v>-1</v>
      </c>
      <c r="K687" s="786" t="s">
        <v>1</v>
      </c>
    </row>
    <row r="688" spans="2:11" ht="15.75" thickBot="1" x14ac:dyDescent="0.3">
      <c r="B688" s="407" t="s">
        <v>712</v>
      </c>
      <c r="D688" s="409" t="s">
        <v>145</v>
      </c>
      <c r="E688" s="409">
        <v>782.4</v>
      </c>
      <c r="F688" s="409">
        <v>-12.9</v>
      </c>
      <c r="G688" s="409">
        <v>-115.7</v>
      </c>
      <c r="H688" s="409">
        <v>-31.6</v>
      </c>
      <c r="I688" s="409">
        <v>104.8</v>
      </c>
      <c r="J688" s="409">
        <v>177.5</v>
      </c>
      <c r="K688" s="783" t="s">
        <v>701</v>
      </c>
    </row>
    <row r="689" spans="1:11" ht="15.75" thickBot="1" x14ac:dyDescent="0.3">
      <c r="B689" s="422"/>
      <c r="D689" s="522"/>
      <c r="E689" s="522"/>
      <c r="F689" s="522"/>
      <c r="G689" s="522"/>
      <c r="H689" s="522"/>
      <c r="I689" s="522"/>
      <c r="J689" s="522"/>
      <c r="K689" s="787"/>
    </row>
    <row r="690" spans="1:11" ht="15.75" thickBot="1" x14ac:dyDescent="0.3">
      <c r="B690" s="416" t="s">
        <v>719</v>
      </c>
      <c r="D690" s="423">
        <v>2239.3000000000002</v>
      </c>
      <c r="E690" s="424">
        <v>628.20000000000005</v>
      </c>
      <c r="F690" s="424">
        <v>-12.9</v>
      </c>
      <c r="G690" s="424">
        <v>-32.799999999999997</v>
      </c>
      <c r="H690" s="424">
        <v>1.5</v>
      </c>
      <c r="I690" s="424">
        <v>75.8</v>
      </c>
      <c r="J690" s="424">
        <v>584.4</v>
      </c>
      <c r="K690" s="782">
        <v>3483.5</v>
      </c>
    </row>
    <row r="691" spans="1:11" ht="15.75" thickBot="1" x14ac:dyDescent="0.3">
      <c r="B691" s="508" t="s">
        <v>569</v>
      </c>
      <c r="D691" s="788" t="s">
        <v>713</v>
      </c>
      <c r="E691" s="788" t="s">
        <v>713</v>
      </c>
      <c r="F691" s="788" t="s">
        <v>714</v>
      </c>
      <c r="G691" s="788" t="s">
        <v>715</v>
      </c>
      <c r="H691" s="788" t="s">
        <v>716</v>
      </c>
      <c r="I691" s="788" t="s">
        <v>717</v>
      </c>
      <c r="J691" s="788">
        <v>2.8</v>
      </c>
      <c r="K691" s="783">
        <v>2.8</v>
      </c>
    </row>
    <row r="692" spans="1:11" ht="15.75" thickBot="1" x14ac:dyDescent="0.3">
      <c r="B692" s="789" t="s">
        <v>720</v>
      </c>
      <c r="D692" s="790">
        <v>2239.3000000000002</v>
      </c>
      <c r="E692" s="500">
        <v>628.20000000000005</v>
      </c>
      <c r="F692" s="791">
        <v>-12.9</v>
      </c>
      <c r="G692" s="500">
        <v>-32.799999999999997</v>
      </c>
      <c r="H692" s="500">
        <v>1.5</v>
      </c>
      <c r="I692" s="500">
        <v>75.8</v>
      </c>
      <c r="J692" s="791">
        <v>587.20000000000005</v>
      </c>
      <c r="K692" s="782">
        <v>3486.3</v>
      </c>
    </row>
    <row r="693" spans="1:11" ht="15.75" thickBot="1" x14ac:dyDescent="0.3">
      <c r="B693" s="508" t="s">
        <v>385</v>
      </c>
      <c r="D693" s="788" t="s">
        <v>713</v>
      </c>
      <c r="E693" s="788" t="s">
        <v>713</v>
      </c>
      <c r="F693" s="788" t="s">
        <v>714</v>
      </c>
      <c r="G693" s="788" t="s">
        <v>715</v>
      </c>
      <c r="H693" s="788" t="s">
        <v>716</v>
      </c>
      <c r="I693" s="788" t="s">
        <v>717</v>
      </c>
      <c r="J693" s="788">
        <v>36</v>
      </c>
      <c r="K693" s="783">
        <v>36</v>
      </c>
    </row>
    <row r="694" spans="1:11" x14ac:dyDescent="0.25">
      <c r="B694" s="410" t="s">
        <v>386</v>
      </c>
      <c r="D694" s="792" t="s">
        <v>713</v>
      </c>
      <c r="E694" s="792" t="s">
        <v>713</v>
      </c>
      <c r="F694" s="792">
        <v>0.7</v>
      </c>
      <c r="G694" s="792">
        <v>-42.2</v>
      </c>
      <c r="H694" s="792">
        <v>8</v>
      </c>
      <c r="I694" s="792">
        <v>1.7</v>
      </c>
      <c r="J694" s="793" t="s">
        <v>713</v>
      </c>
      <c r="K694" s="786">
        <v>-31.8</v>
      </c>
    </row>
    <row r="695" spans="1:11" ht="15.75" thickBot="1" x14ac:dyDescent="0.3">
      <c r="B695" s="414" t="s">
        <v>387</v>
      </c>
      <c r="D695" s="767" t="s">
        <v>713</v>
      </c>
      <c r="E695" s="767" t="s">
        <v>713</v>
      </c>
      <c r="F695" s="767">
        <v>0.7</v>
      </c>
      <c r="G695" s="767">
        <v>-42.2</v>
      </c>
      <c r="H695" s="767">
        <v>8</v>
      </c>
      <c r="I695" s="767">
        <v>1.7</v>
      </c>
      <c r="J695" s="767">
        <v>36</v>
      </c>
      <c r="K695" s="783">
        <v>4.2</v>
      </c>
    </row>
    <row r="696" spans="1:11" ht="15.75" thickBot="1" x14ac:dyDescent="0.3">
      <c r="B696" s="510" t="s">
        <v>570</v>
      </c>
      <c r="D696" s="788" t="s">
        <v>713</v>
      </c>
      <c r="E696" s="788" t="s">
        <v>713</v>
      </c>
      <c r="F696" s="788" t="s">
        <v>714</v>
      </c>
      <c r="G696" s="788" t="s">
        <v>715</v>
      </c>
      <c r="H696" s="788" t="s">
        <v>716</v>
      </c>
      <c r="I696" s="788" t="s">
        <v>717</v>
      </c>
      <c r="J696" s="788">
        <v>-67.2</v>
      </c>
      <c r="K696" s="783">
        <v>-67.2</v>
      </c>
    </row>
    <row r="697" spans="1:11" ht="15.75" thickBot="1" x14ac:dyDescent="0.3">
      <c r="B697" s="763" t="s">
        <v>551</v>
      </c>
      <c r="D697" s="792" t="s">
        <v>713</v>
      </c>
      <c r="E697" s="792">
        <v>153.19999999999999</v>
      </c>
      <c r="F697" s="792" t="s">
        <v>714</v>
      </c>
      <c r="G697" s="792" t="s">
        <v>715</v>
      </c>
      <c r="H697" s="792" t="s">
        <v>716</v>
      </c>
      <c r="I697" s="792" t="s">
        <v>717</v>
      </c>
      <c r="J697" s="793">
        <v>-153.19999999999999</v>
      </c>
      <c r="K697" s="786" t="s">
        <v>718</v>
      </c>
    </row>
    <row r="698" spans="1:11" ht="15.75" thickBot="1" x14ac:dyDescent="0.3">
      <c r="B698" s="419" t="s">
        <v>747</v>
      </c>
      <c r="D698" s="423">
        <v>2239.3000000000002</v>
      </c>
      <c r="E698" s="424">
        <v>781.4</v>
      </c>
      <c r="F698" s="424">
        <v>-12.2</v>
      </c>
      <c r="G698" s="424">
        <v>-75</v>
      </c>
      <c r="H698" s="424">
        <v>9.5</v>
      </c>
      <c r="I698" s="424">
        <v>77.5</v>
      </c>
      <c r="J698" s="424">
        <v>402.8</v>
      </c>
      <c r="K698" s="782">
        <v>3423.3</v>
      </c>
    </row>
    <row r="701" spans="1:11" ht="45" x14ac:dyDescent="0.25">
      <c r="A701" s="74"/>
      <c r="B701" s="388" t="s">
        <v>733</v>
      </c>
    </row>
    <row r="702" spans="1:11" x14ac:dyDescent="0.25">
      <c r="A702" s="74"/>
    </row>
    <row r="703" spans="1:11" ht="14.45" customHeight="1" x14ac:dyDescent="0.25">
      <c r="A703" s="74"/>
      <c r="B703" s="963"/>
      <c r="D703" s="968" t="s">
        <v>274</v>
      </c>
      <c r="E703" s="968" t="s">
        <v>275</v>
      </c>
      <c r="F703" s="969" t="s">
        <v>276</v>
      </c>
      <c r="G703" s="969"/>
      <c r="H703" s="969"/>
      <c r="I703" s="969" t="s">
        <v>557</v>
      </c>
      <c r="J703" s="968" t="s">
        <v>567</v>
      </c>
      <c r="K703" s="969" t="s">
        <v>273</v>
      </c>
    </row>
    <row r="704" spans="1:11" ht="15.75" thickBot="1" x14ac:dyDescent="0.3">
      <c r="A704" s="74"/>
      <c r="B704" s="963"/>
      <c r="D704" s="968"/>
      <c r="E704" s="968"/>
      <c r="F704" s="970"/>
      <c r="G704" s="970"/>
      <c r="H704" s="970"/>
      <c r="I704" s="969"/>
      <c r="J704" s="968"/>
      <c r="K704" s="969"/>
    </row>
    <row r="705" spans="1:12" ht="24" x14ac:dyDescent="0.25">
      <c r="A705" s="74"/>
      <c r="B705" s="963"/>
      <c r="D705" s="968"/>
      <c r="E705" s="968"/>
      <c r="F705" s="971" t="s">
        <v>555</v>
      </c>
      <c r="G705" s="799" t="s">
        <v>565</v>
      </c>
      <c r="H705" s="971" t="s">
        <v>566</v>
      </c>
      <c r="I705" s="969"/>
      <c r="J705" s="968"/>
      <c r="K705" s="969"/>
    </row>
    <row r="706" spans="1:12" x14ac:dyDescent="0.25">
      <c r="A706" s="74"/>
      <c r="B706" s="963"/>
      <c r="D706" s="968"/>
      <c r="E706" s="968"/>
      <c r="F706" s="972"/>
      <c r="G706" s="798"/>
      <c r="H706" s="972"/>
      <c r="I706" s="969"/>
      <c r="J706" s="968"/>
      <c r="K706" s="969"/>
    </row>
    <row r="707" spans="1:12" ht="15.75" thickBot="1" x14ac:dyDescent="0.3">
      <c r="A707" s="74"/>
      <c r="B707" s="407" t="s">
        <v>732</v>
      </c>
      <c r="D707" s="568" t="s">
        <v>145</v>
      </c>
      <c r="E707" s="568">
        <v>782.4</v>
      </c>
      <c r="F707" s="568">
        <v>-12.9</v>
      </c>
      <c r="G707" s="568">
        <v>-115.7</v>
      </c>
      <c r="H707" s="568">
        <v>-31.6</v>
      </c>
      <c r="I707" s="568">
        <v>104.8</v>
      </c>
      <c r="J707" s="568">
        <v>177.5</v>
      </c>
      <c r="K707" s="809">
        <v>3143.8</v>
      </c>
      <c r="L707" s="761"/>
    </row>
    <row r="708" spans="1:12" ht="15.75" thickBot="1" x14ac:dyDescent="0.3">
      <c r="A708" s="74"/>
      <c r="B708" s="508" t="s">
        <v>385</v>
      </c>
      <c r="D708" s="810" t="s">
        <v>1</v>
      </c>
      <c r="E708" s="810" t="s">
        <v>1</v>
      </c>
      <c r="F708" s="810" t="s">
        <v>1</v>
      </c>
      <c r="G708" s="810" t="s">
        <v>1</v>
      </c>
      <c r="H708" s="810" t="s">
        <v>1</v>
      </c>
      <c r="I708" s="810" t="s">
        <v>1</v>
      </c>
      <c r="J708" s="810">
        <v>-225.3</v>
      </c>
      <c r="K708" s="811">
        <v>-225.3</v>
      </c>
      <c r="L708" s="761"/>
    </row>
    <row r="709" spans="1:12" ht="15.75" thickBot="1" x14ac:dyDescent="0.3">
      <c r="A709" s="74"/>
      <c r="B709" s="410" t="s">
        <v>386</v>
      </c>
      <c r="D709" s="812" t="s">
        <v>1</v>
      </c>
      <c r="E709" s="812" t="s">
        <v>1</v>
      </c>
      <c r="F709" s="812" t="s">
        <v>1</v>
      </c>
      <c r="G709" s="812">
        <v>73.7</v>
      </c>
      <c r="H709" s="812">
        <v>10.7</v>
      </c>
      <c r="I709" s="812">
        <v>37.700000000000003</v>
      </c>
      <c r="J709" s="812" t="s">
        <v>1</v>
      </c>
      <c r="K709" s="813">
        <v>122.1</v>
      </c>
      <c r="L709" s="761"/>
    </row>
    <row r="710" spans="1:12" ht="15.75" thickBot="1" x14ac:dyDescent="0.3">
      <c r="A710" s="74"/>
      <c r="B710" s="412" t="s">
        <v>387</v>
      </c>
      <c r="D710" s="812"/>
      <c r="E710" s="812"/>
      <c r="F710" s="812"/>
      <c r="G710" s="812"/>
      <c r="H710" s="812"/>
      <c r="I710" s="812"/>
      <c r="J710" s="812"/>
      <c r="K710" s="813"/>
      <c r="L710" s="761"/>
    </row>
    <row r="711" spans="1:12" ht="15.75" thickBot="1" x14ac:dyDescent="0.3">
      <c r="A711" s="74"/>
      <c r="B711" s="414" t="s">
        <v>551</v>
      </c>
      <c r="D711" s="812" t="s">
        <v>1</v>
      </c>
      <c r="E711" s="812" t="s">
        <v>1</v>
      </c>
      <c r="F711" s="812" t="s">
        <v>1</v>
      </c>
      <c r="G711" s="812">
        <v>73.7</v>
      </c>
      <c r="H711" s="812">
        <v>10.7</v>
      </c>
      <c r="I711" s="812">
        <v>37.700000000000003</v>
      </c>
      <c r="J711" s="812">
        <v>-225.3</v>
      </c>
      <c r="K711" s="814">
        <v>-103.2</v>
      </c>
      <c r="L711" s="761"/>
    </row>
    <row r="712" spans="1:12" ht="15.75" thickBot="1" x14ac:dyDescent="0.3">
      <c r="A712" s="74"/>
      <c r="B712" s="412" t="s">
        <v>712</v>
      </c>
      <c r="D712" s="812" t="s">
        <v>1</v>
      </c>
      <c r="E712" s="812">
        <v>-10.7</v>
      </c>
      <c r="F712" s="812" t="s">
        <v>1</v>
      </c>
      <c r="G712" s="812" t="s">
        <v>1</v>
      </c>
      <c r="H712" s="812" t="s">
        <v>1</v>
      </c>
      <c r="I712" s="812" t="s">
        <v>1</v>
      </c>
      <c r="J712" s="812">
        <v>10.7</v>
      </c>
      <c r="K712" s="815" t="s">
        <v>1</v>
      </c>
      <c r="L712" s="761"/>
    </row>
    <row r="713" spans="1:12" ht="15.75" thickBot="1" x14ac:dyDescent="0.3">
      <c r="A713" s="74"/>
      <c r="B713" s="407"/>
      <c r="D713" s="568" t="s">
        <v>145</v>
      </c>
      <c r="E713" s="568">
        <v>771.7</v>
      </c>
      <c r="F713" s="568">
        <v>-12.9</v>
      </c>
      <c r="G713" s="568">
        <v>-42</v>
      </c>
      <c r="H713" s="568">
        <v>-20.9</v>
      </c>
      <c r="I713" s="568">
        <v>142.5</v>
      </c>
      <c r="J713" s="568">
        <v>-37.1</v>
      </c>
      <c r="K713" s="815">
        <v>3040.6</v>
      </c>
      <c r="L713" s="761"/>
    </row>
    <row r="714" spans="1:12" ht="15.75" thickBot="1" x14ac:dyDescent="0.3">
      <c r="A714" s="74"/>
      <c r="B714" s="422" t="s">
        <v>719</v>
      </c>
      <c r="D714" s="816"/>
      <c r="E714" s="816"/>
      <c r="F714" s="816"/>
      <c r="G714" s="816"/>
      <c r="H714" s="816"/>
      <c r="I714" s="816"/>
      <c r="J714" s="816"/>
      <c r="K714" s="817"/>
      <c r="L714" s="761"/>
    </row>
    <row r="715" spans="1:12" ht="15.75" thickBot="1" x14ac:dyDescent="0.3">
      <c r="A715" s="74"/>
      <c r="B715" s="818" t="s">
        <v>569</v>
      </c>
      <c r="D715" s="819">
        <v>2239.3000000000002</v>
      </c>
      <c r="E715" s="819">
        <v>781.4</v>
      </c>
      <c r="F715" s="819">
        <v>-12.2</v>
      </c>
      <c r="G715" s="819">
        <v>-75</v>
      </c>
      <c r="H715" s="819">
        <v>9.5</v>
      </c>
      <c r="I715" s="819">
        <v>77.5</v>
      </c>
      <c r="J715" s="819">
        <v>402.8</v>
      </c>
      <c r="K715" s="815">
        <v>3423.3</v>
      </c>
      <c r="L715" s="761"/>
    </row>
    <row r="716" spans="1:12" ht="15.75" thickBot="1" x14ac:dyDescent="0.3">
      <c r="A716" s="74"/>
      <c r="B716" s="508" t="s">
        <v>720</v>
      </c>
      <c r="D716" s="820" t="s">
        <v>1</v>
      </c>
      <c r="E716" s="820" t="s">
        <v>1</v>
      </c>
      <c r="F716" s="820" t="s">
        <v>1</v>
      </c>
      <c r="G716" s="820" t="s">
        <v>1</v>
      </c>
      <c r="H716" s="820" t="s">
        <v>1</v>
      </c>
      <c r="I716" s="820" t="s">
        <v>1</v>
      </c>
      <c r="J716" s="820">
        <v>-224.3</v>
      </c>
      <c r="K716" s="815">
        <v>-224.3</v>
      </c>
      <c r="L716" s="761"/>
    </row>
    <row r="717" spans="1:12" ht="15.75" thickBot="1" x14ac:dyDescent="0.3">
      <c r="A717" s="74"/>
      <c r="B717" s="410" t="s">
        <v>385</v>
      </c>
      <c r="D717" s="821" t="s">
        <v>1</v>
      </c>
      <c r="E717" s="821" t="s">
        <v>1</v>
      </c>
      <c r="F717" s="821">
        <v>-0.7</v>
      </c>
      <c r="G717" s="821">
        <v>-40.700000000000003</v>
      </c>
      <c r="H717" s="821">
        <v>-41.1</v>
      </c>
      <c r="I717" s="821">
        <v>27.3</v>
      </c>
      <c r="J717" s="821" t="s">
        <v>1</v>
      </c>
      <c r="K717" s="811">
        <v>-55.2</v>
      </c>
      <c r="L717" s="761"/>
    </row>
    <row r="718" spans="1:12" ht="15.75" thickBot="1" x14ac:dyDescent="0.3">
      <c r="A718" s="74"/>
      <c r="B718" s="412" t="s">
        <v>386</v>
      </c>
      <c r="D718" s="821"/>
      <c r="E718" s="821"/>
      <c r="F718" s="821"/>
      <c r="G718" s="821"/>
      <c r="H718" s="821"/>
      <c r="I718" s="821"/>
      <c r="J718" s="821"/>
      <c r="K718" s="814"/>
      <c r="L718" s="761"/>
    </row>
    <row r="719" spans="1:12" ht="15.75" thickBot="1" x14ac:dyDescent="0.3">
      <c r="A719" s="74"/>
      <c r="B719" s="414" t="s">
        <v>387</v>
      </c>
      <c r="D719" s="822" t="s">
        <v>1</v>
      </c>
      <c r="E719" s="821" t="s">
        <v>1</v>
      </c>
      <c r="F719" s="821">
        <v>-0.7</v>
      </c>
      <c r="G719" s="821">
        <v>-40.700000000000003</v>
      </c>
      <c r="H719" s="821">
        <v>-41.1</v>
      </c>
      <c r="I719" s="821">
        <v>27.3</v>
      </c>
      <c r="J719" s="821">
        <v>-224.3</v>
      </c>
      <c r="K719" s="815">
        <v>-279.5</v>
      </c>
      <c r="L719" s="761"/>
    </row>
    <row r="720" spans="1:12" ht="15.75" thickBot="1" x14ac:dyDescent="0.3">
      <c r="A720" s="74"/>
      <c r="B720" s="412" t="s">
        <v>570</v>
      </c>
      <c r="D720" s="822" t="s">
        <v>1</v>
      </c>
      <c r="E720" s="821">
        <v>1</v>
      </c>
      <c r="F720" s="821" t="s">
        <v>1</v>
      </c>
      <c r="G720" s="821" t="s">
        <v>1</v>
      </c>
      <c r="H720" s="821" t="s">
        <v>1</v>
      </c>
      <c r="I720" s="821" t="s">
        <v>1</v>
      </c>
      <c r="J720" s="821">
        <v>-1</v>
      </c>
      <c r="K720" s="815" t="s">
        <v>1</v>
      </c>
      <c r="L720" s="761"/>
    </row>
    <row r="721" spans="1:12" ht="15.75" thickBot="1" x14ac:dyDescent="0.3">
      <c r="A721" s="74"/>
      <c r="B721" s="407" t="s">
        <v>551</v>
      </c>
      <c r="D721" s="822" t="s">
        <v>145</v>
      </c>
      <c r="E721" s="822">
        <v>782.4</v>
      </c>
      <c r="F721" s="822">
        <v>-12.9</v>
      </c>
      <c r="G721" s="822">
        <v>-115.7</v>
      </c>
      <c r="H721" s="822">
        <v>-31.6</v>
      </c>
      <c r="I721" s="822">
        <v>104.8</v>
      </c>
      <c r="J721" s="822">
        <v>177.5</v>
      </c>
      <c r="K721" s="815">
        <v>3143.8</v>
      </c>
      <c r="L721" s="761"/>
    </row>
    <row r="722" spans="1:12" x14ac:dyDescent="0.25">
      <c r="B722" s="15" t="s">
        <v>746</v>
      </c>
    </row>
    <row r="725" spans="1:12" ht="45" x14ac:dyDescent="0.25">
      <c r="A725" s="74"/>
      <c r="B725" s="388" t="s">
        <v>780</v>
      </c>
      <c r="D725" s="840"/>
      <c r="E725" s="840"/>
      <c r="F725" s="840"/>
      <c r="G725" s="840"/>
      <c r="H725" s="840"/>
      <c r="I725" s="840"/>
      <c r="J725" s="840"/>
      <c r="K725" s="841"/>
      <c r="L725" s="761"/>
    </row>
    <row r="726" spans="1:12" x14ac:dyDescent="0.25">
      <c r="A726" s="74"/>
      <c r="B726" s="74"/>
      <c r="C726" s="842"/>
      <c r="D726" s="843"/>
      <c r="E726" s="844"/>
      <c r="F726" s="844"/>
      <c r="G726" s="845"/>
      <c r="H726" s="845"/>
      <c r="I726" s="845"/>
      <c r="J726" s="844"/>
      <c r="K726" s="844"/>
    </row>
    <row r="727" spans="1:12" ht="14.45" customHeight="1" x14ac:dyDescent="0.25">
      <c r="A727" s="74"/>
      <c r="B727" s="963"/>
      <c r="D727" s="968" t="s">
        <v>274</v>
      </c>
      <c r="E727" s="968" t="s">
        <v>275</v>
      </c>
      <c r="F727" s="969" t="s">
        <v>276</v>
      </c>
      <c r="G727" s="969"/>
      <c r="H727" s="969"/>
      <c r="I727" s="969" t="s">
        <v>557</v>
      </c>
      <c r="J727" s="968" t="s">
        <v>567</v>
      </c>
      <c r="K727" s="969" t="s">
        <v>273</v>
      </c>
    </row>
    <row r="728" spans="1:12" ht="15.75" thickBot="1" x14ac:dyDescent="0.3">
      <c r="A728" s="74"/>
      <c r="B728" s="963"/>
      <c r="D728" s="968"/>
      <c r="E728" s="968"/>
      <c r="F728" s="970"/>
      <c r="G728" s="970"/>
      <c r="H728" s="970"/>
      <c r="I728" s="969"/>
      <c r="J728" s="968"/>
      <c r="K728" s="969"/>
    </row>
    <row r="729" spans="1:12" ht="36" customHeight="1" x14ac:dyDescent="0.25">
      <c r="A729" s="74"/>
      <c r="B729" s="963"/>
      <c r="D729" s="968"/>
      <c r="E729" s="968"/>
      <c r="F729" s="971" t="s">
        <v>555</v>
      </c>
      <c r="G729" s="824" t="s">
        <v>565</v>
      </c>
      <c r="H729" s="971" t="s">
        <v>566</v>
      </c>
      <c r="I729" s="969"/>
      <c r="J729" s="968"/>
      <c r="K729" s="969"/>
    </row>
    <row r="730" spans="1:12" x14ac:dyDescent="0.25">
      <c r="A730" s="74"/>
      <c r="B730" s="963"/>
      <c r="D730" s="968"/>
      <c r="E730" s="968"/>
      <c r="F730" s="972"/>
      <c r="G730" s="823"/>
      <c r="H730" s="972"/>
      <c r="I730" s="969"/>
      <c r="J730" s="968"/>
      <c r="K730" s="969"/>
    </row>
    <row r="731" spans="1:12" ht="13.5" thickBot="1" x14ac:dyDescent="0.25">
      <c r="A731" s="74"/>
      <c r="B731" s="846" t="s">
        <v>752</v>
      </c>
      <c r="C731" s="591"/>
      <c r="D731" s="847">
        <v>2239.3000000000002</v>
      </c>
      <c r="E731" s="847">
        <v>771.7</v>
      </c>
      <c r="F731" s="847">
        <v>-12.9</v>
      </c>
      <c r="G731" s="847">
        <v>-42</v>
      </c>
      <c r="H731" s="847">
        <v>-20.9</v>
      </c>
      <c r="I731" s="847">
        <v>142.5</v>
      </c>
      <c r="J731" s="847">
        <v>-37.1</v>
      </c>
      <c r="K731" s="848">
        <f>SUM(D731:J731)</f>
        <v>3040.6</v>
      </c>
      <c r="L731" s="761"/>
    </row>
    <row r="732" spans="1:12" ht="13.5" thickTop="1" x14ac:dyDescent="0.2">
      <c r="A732" s="74"/>
      <c r="B732" s="849" t="s">
        <v>385</v>
      </c>
      <c r="C732" s="591"/>
      <c r="D732" s="850" t="s">
        <v>1</v>
      </c>
      <c r="E732" s="850" t="s">
        <v>1</v>
      </c>
      <c r="F732" s="850" t="s">
        <v>1</v>
      </c>
      <c r="G732" s="850" t="s">
        <v>1</v>
      </c>
      <c r="H732" s="850" t="s">
        <v>1</v>
      </c>
      <c r="I732" s="850" t="s">
        <v>1</v>
      </c>
      <c r="J732" s="850">
        <v>-47.6</v>
      </c>
      <c r="K732" s="851">
        <f t="shared" ref="K732:K745" si="0">SUM(D732:J732)</f>
        <v>-47.6</v>
      </c>
      <c r="L732" s="761"/>
    </row>
    <row r="733" spans="1:12" ht="12.75" x14ac:dyDescent="0.2">
      <c r="A733" s="74"/>
      <c r="B733" s="964" t="s">
        <v>386</v>
      </c>
      <c r="C733" s="591"/>
      <c r="D733" s="973" t="s">
        <v>1</v>
      </c>
      <c r="E733" s="973" t="s">
        <v>1</v>
      </c>
      <c r="F733" s="973" t="s">
        <v>1</v>
      </c>
      <c r="G733" s="973" t="s">
        <v>1</v>
      </c>
      <c r="H733" s="973">
        <v>-4.5</v>
      </c>
      <c r="I733" s="973">
        <v>20.6</v>
      </c>
      <c r="J733" s="975" t="s">
        <v>1</v>
      </c>
      <c r="K733" s="961">
        <f t="shared" si="0"/>
        <v>16.100000000000001</v>
      </c>
      <c r="L733" s="761"/>
    </row>
    <row r="734" spans="1:12" ht="12.75" x14ac:dyDescent="0.2">
      <c r="A734" s="74"/>
      <c r="B734" s="965" t="s">
        <v>753</v>
      </c>
      <c r="C734" s="591"/>
      <c r="D734" s="974"/>
      <c r="E734" s="974"/>
      <c r="F734" s="974"/>
      <c r="G734" s="974"/>
      <c r="H734" s="974"/>
      <c r="I734" s="974"/>
      <c r="J734" s="976"/>
      <c r="K734" s="962">
        <f t="shared" si="0"/>
        <v>0</v>
      </c>
      <c r="L734" s="761"/>
    </row>
    <row r="735" spans="1:12" ht="12.75" x14ac:dyDescent="0.2">
      <c r="A735" s="74"/>
      <c r="B735" s="852" t="s">
        <v>387</v>
      </c>
      <c r="C735" s="591"/>
      <c r="D735" s="853" t="s">
        <v>1</v>
      </c>
      <c r="E735" s="853" t="s">
        <v>1</v>
      </c>
      <c r="F735" s="853" t="s">
        <v>1</v>
      </c>
      <c r="G735" s="853" t="s">
        <v>1</v>
      </c>
      <c r="H735" s="853">
        <v>-4.5</v>
      </c>
      <c r="I735" s="853">
        <v>20.6</v>
      </c>
      <c r="J735" s="853">
        <v>-47.6</v>
      </c>
      <c r="K735" s="854">
        <f t="shared" si="0"/>
        <v>-31.5</v>
      </c>
      <c r="L735" s="761"/>
    </row>
    <row r="736" spans="1:12" ht="12.75" x14ac:dyDescent="0.2">
      <c r="A736" s="74"/>
      <c r="B736" s="852" t="s">
        <v>551</v>
      </c>
      <c r="C736" s="591"/>
      <c r="D736" s="853"/>
      <c r="E736" s="853"/>
      <c r="F736" s="853"/>
      <c r="G736" s="853"/>
      <c r="H736" s="853"/>
      <c r="I736" s="853"/>
      <c r="J736" s="853"/>
      <c r="K736" s="854">
        <f t="shared" si="0"/>
        <v>0</v>
      </c>
      <c r="L736" s="761"/>
    </row>
    <row r="737" spans="1:12" ht="13.5" thickBot="1" x14ac:dyDescent="0.25">
      <c r="A737" s="74"/>
      <c r="B737" s="855" t="s">
        <v>754</v>
      </c>
      <c r="C737" s="591"/>
      <c r="D737" s="856">
        <v>2239.3000000000002</v>
      </c>
      <c r="E737" s="856">
        <v>771.7</v>
      </c>
      <c r="F737" s="856">
        <v>-12.9</v>
      </c>
      <c r="G737" s="856">
        <v>-42</v>
      </c>
      <c r="H737" s="856">
        <v>-25.4</v>
      </c>
      <c r="I737" s="856">
        <v>163.1</v>
      </c>
      <c r="J737" s="856">
        <v>-84.7</v>
      </c>
      <c r="K737" s="857">
        <f t="shared" si="0"/>
        <v>3009.1</v>
      </c>
      <c r="L737" s="761"/>
    </row>
    <row r="738" spans="1:12" ht="13.5" thickBot="1" x14ac:dyDescent="0.25">
      <c r="A738" s="74"/>
      <c r="B738" s="858"/>
      <c r="C738" s="591"/>
      <c r="D738" s="859"/>
      <c r="E738" s="859"/>
      <c r="F738" s="859"/>
      <c r="G738" s="859"/>
      <c r="H738" s="859"/>
      <c r="I738" s="859"/>
      <c r="J738" s="859"/>
      <c r="K738" s="860"/>
      <c r="L738" s="761"/>
    </row>
    <row r="739" spans="1:12" ht="13.5" thickBot="1" x14ac:dyDescent="0.25">
      <c r="A739" s="74"/>
      <c r="B739" s="846" t="s">
        <v>732</v>
      </c>
      <c r="C739" s="591"/>
      <c r="D739" s="861">
        <v>2239.3000000000002</v>
      </c>
      <c r="E739" s="861">
        <v>782.4</v>
      </c>
      <c r="F739" s="861">
        <v>-12.9</v>
      </c>
      <c r="G739" s="861">
        <v>-115.7</v>
      </c>
      <c r="H739" s="861">
        <v>-31.6</v>
      </c>
      <c r="I739" s="861">
        <v>104.8</v>
      </c>
      <c r="J739" s="861">
        <v>177.5</v>
      </c>
      <c r="K739" s="862">
        <f t="shared" si="0"/>
        <v>3143.8000000000006</v>
      </c>
      <c r="L739" s="761"/>
    </row>
    <row r="740" spans="1:12" ht="13.5" thickTop="1" x14ac:dyDescent="0.2">
      <c r="A740" s="74"/>
      <c r="B740" s="849" t="s">
        <v>385</v>
      </c>
      <c r="C740" s="591"/>
      <c r="D740" s="863" t="s">
        <v>1</v>
      </c>
      <c r="E740" s="863" t="s">
        <v>1</v>
      </c>
      <c r="F740" s="863" t="s">
        <v>1</v>
      </c>
      <c r="G740" s="863" t="s">
        <v>1</v>
      </c>
      <c r="H740" s="863" t="s">
        <v>1</v>
      </c>
      <c r="I740" s="863" t="s">
        <v>1</v>
      </c>
      <c r="J740" s="863">
        <v>-71.3</v>
      </c>
      <c r="K740" s="851">
        <f t="shared" si="0"/>
        <v>-71.3</v>
      </c>
      <c r="L740" s="761"/>
    </row>
    <row r="741" spans="1:12" ht="12.75" x14ac:dyDescent="0.2">
      <c r="A741" s="74"/>
      <c r="B741" s="964" t="s">
        <v>386</v>
      </c>
      <c r="C741" s="591"/>
      <c r="D741" s="957" t="s">
        <v>1</v>
      </c>
      <c r="E741" s="957" t="s">
        <v>1</v>
      </c>
      <c r="F741" s="957" t="s">
        <v>1</v>
      </c>
      <c r="G741" s="957" t="s">
        <v>1</v>
      </c>
      <c r="H741" s="957">
        <v>-2.7</v>
      </c>
      <c r="I741" s="957">
        <v>11.4</v>
      </c>
      <c r="J741" s="959" t="s">
        <v>1</v>
      </c>
      <c r="K741" s="961">
        <f t="shared" si="0"/>
        <v>8.6999999999999993</v>
      </c>
      <c r="L741" s="761"/>
    </row>
    <row r="742" spans="1:12" ht="12.75" x14ac:dyDescent="0.2">
      <c r="A742" s="74"/>
      <c r="B742" s="965" t="s">
        <v>753</v>
      </c>
      <c r="C742" s="591"/>
      <c r="D742" s="958"/>
      <c r="E742" s="958"/>
      <c r="F742" s="958"/>
      <c r="G742" s="958"/>
      <c r="H742" s="958"/>
      <c r="I742" s="958"/>
      <c r="J742" s="960"/>
      <c r="K742" s="962">
        <f t="shared" si="0"/>
        <v>0</v>
      </c>
      <c r="L742" s="761"/>
    </row>
    <row r="743" spans="1:12" ht="12.75" x14ac:dyDescent="0.2">
      <c r="A743" s="74"/>
      <c r="B743" s="852" t="s">
        <v>387</v>
      </c>
      <c r="C743" s="591"/>
      <c r="D743" s="864" t="s">
        <v>1</v>
      </c>
      <c r="E743" s="864" t="s">
        <v>1</v>
      </c>
      <c r="F743" s="864" t="s">
        <v>1</v>
      </c>
      <c r="G743" s="864" t="s">
        <v>1</v>
      </c>
      <c r="H743" s="864">
        <v>-2.7</v>
      </c>
      <c r="I743" s="864">
        <v>11.4</v>
      </c>
      <c r="J743" s="864">
        <v>-71.3</v>
      </c>
      <c r="K743" s="854">
        <f t="shared" si="0"/>
        <v>-62.599999999999994</v>
      </c>
      <c r="L743" s="761"/>
    </row>
    <row r="744" spans="1:12" ht="12.75" x14ac:dyDescent="0.2">
      <c r="A744" s="74"/>
      <c r="B744" s="852" t="s">
        <v>551</v>
      </c>
      <c r="C744" s="591"/>
      <c r="D744" s="864"/>
      <c r="E744" s="864"/>
      <c r="F744" s="864"/>
      <c r="G744" s="864"/>
      <c r="H744" s="864"/>
      <c r="I744" s="864"/>
      <c r="J744" s="864"/>
      <c r="K744" s="854">
        <f t="shared" si="0"/>
        <v>0</v>
      </c>
      <c r="L744" s="761"/>
    </row>
    <row r="745" spans="1:12" ht="13.5" thickBot="1" x14ac:dyDescent="0.25">
      <c r="A745" s="74"/>
      <c r="B745" s="855" t="s">
        <v>755</v>
      </c>
      <c r="C745" s="591"/>
      <c r="D745" s="865">
        <v>2239.3000000000002</v>
      </c>
      <c r="E745" s="865">
        <v>782.4</v>
      </c>
      <c r="F745" s="865">
        <v>-12.9</v>
      </c>
      <c r="G745" s="865">
        <v>-115.7</v>
      </c>
      <c r="H745" s="865">
        <v>-34.299999999999997</v>
      </c>
      <c r="I745" s="865">
        <v>116.2</v>
      </c>
      <c r="J745" s="865">
        <v>106.2</v>
      </c>
      <c r="K745" s="866">
        <f t="shared" si="0"/>
        <v>3081.2</v>
      </c>
      <c r="L745" s="761"/>
    </row>
    <row r="746" spans="1:12" ht="15.75" thickTop="1" x14ac:dyDescent="0.25"/>
    <row r="748" spans="1:12" ht="45" x14ac:dyDescent="0.25">
      <c r="B748" s="388" t="s">
        <v>781</v>
      </c>
      <c r="D748" s="840"/>
      <c r="E748" s="840"/>
      <c r="F748" s="840"/>
      <c r="G748" s="840"/>
      <c r="H748" s="840"/>
      <c r="I748" s="840"/>
      <c r="J748" s="840"/>
      <c r="K748" s="841"/>
    </row>
    <row r="749" spans="1:12" x14ac:dyDescent="0.25">
      <c r="B749" s="74"/>
      <c r="C749" s="842"/>
      <c r="D749" s="843"/>
      <c r="E749" s="844"/>
      <c r="F749" s="844"/>
      <c r="G749" s="845"/>
      <c r="H749" s="845"/>
      <c r="I749" s="845"/>
      <c r="J749" s="844"/>
      <c r="K749" s="844"/>
    </row>
    <row r="750" spans="1:12" x14ac:dyDescent="0.25">
      <c r="B750" s="963"/>
      <c r="D750" s="968" t="s">
        <v>274</v>
      </c>
      <c r="E750" s="968" t="s">
        <v>275</v>
      </c>
      <c r="F750" s="969" t="s">
        <v>276</v>
      </c>
      <c r="G750" s="969"/>
      <c r="H750" s="969"/>
      <c r="I750" s="969" t="s">
        <v>557</v>
      </c>
      <c r="J750" s="968" t="s">
        <v>567</v>
      </c>
      <c r="K750" s="969" t="s">
        <v>273</v>
      </c>
    </row>
    <row r="751" spans="1:12" ht="15.75" thickBot="1" x14ac:dyDescent="0.3">
      <c r="B751" s="963"/>
      <c r="D751" s="968"/>
      <c r="E751" s="968"/>
      <c r="F751" s="970"/>
      <c r="G751" s="970"/>
      <c r="H751" s="970"/>
      <c r="I751" s="969"/>
      <c r="J751" s="968"/>
      <c r="K751" s="969"/>
    </row>
    <row r="752" spans="1:12" ht="24" x14ac:dyDescent="0.25">
      <c r="B752" s="963"/>
      <c r="D752" s="968"/>
      <c r="E752" s="968"/>
      <c r="F752" s="971" t="s">
        <v>555</v>
      </c>
      <c r="G752" s="826" t="s">
        <v>565</v>
      </c>
      <c r="H752" s="971" t="s">
        <v>566</v>
      </c>
      <c r="I752" s="969"/>
      <c r="J752" s="968"/>
      <c r="K752" s="969"/>
    </row>
    <row r="753" spans="2:11" x14ac:dyDescent="0.25">
      <c r="B753" s="963"/>
      <c r="D753" s="968"/>
      <c r="E753" s="968"/>
      <c r="F753" s="972"/>
      <c r="G753" s="825"/>
      <c r="H753" s="972"/>
      <c r="I753" s="969"/>
      <c r="J753" s="968"/>
      <c r="K753" s="969"/>
    </row>
    <row r="754" spans="2:11" ht="13.5" thickBot="1" x14ac:dyDescent="0.25">
      <c r="B754" s="846" t="s">
        <v>752</v>
      </c>
      <c r="C754" s="591"/>
      <c r="D754" s="847">
        <v>2239.3000000000002</v>
      </c>
      <c r="E754" s="847">
        <v>771.7</v>
      </c>
      <c r="F754" s="847">
        <v>-12.9</v>
      </c>
      <c r="G754" s="847">
        <v>-42</v>
      </c>
      <c r="H754" s="847">
        <v>-20.9</v>
      </c>
      <c r="I754" s="847">
        <v>142.5</v>
      </c>
      <c r="J754" s="847">
        <v>-37.1</v>
      </c>
      <c r="K754" s="848">
        <v>3040.6</v>
      </c>
    </row>
    <row r="755" spans="2:11" ht="13.5" thickTop="1" x14ac:dyDescent="0.2">
      <c r="B755" s="849" t="s">
        <v>385</v>
      </c>
      <c r="C755" s="591"/>
      <c r="D755" s="850" t="s">
        <v>1</v>
      </c>
      <c r="E755" s="850" t="s">
        <v>1</v>
      </c>
      <c r="F755" s="850" t="s">
        <v>1</v>
      </c>
      <c r="G755" s="850" t="s">
        <v>1</v>
      </c>
      <c r="H755" s="850" t="s">
        <v>1</v>
      </c>
      <c r="I755" s="850" t="s">
        <v>1</v>
      </c>
      <c r="J755" s="850">
        <v>-42.4</v>
      </c>
      <c r="K755" s="851">
        <v>-42.4</v>
      </c>
    </row>
    <row r="756" spans="2:11" ht="12.75" x14ac:dyDescent="0.2">
      <c r="B756" s="964" t="s">
        <v>386</v>
      </c>
      <c r="C756" s="591"/>
      <c r="D756" s="973"/>
      <c r="E756" s="973"/>
      <c r="F756" s="973"/>
      <c r="G756" s="973">
        <v>36.799999999999997</v>
      </c>
      <c r="H756" s="973">
        <v>-7.5</v>
      </c>
      <c r="I756" s="973">
        <v>15.3</v>
      </c>
      <c r="J756" s="975"/>
      <c r="K756" s="961">
        <v>44.599999999999994</v>
      </c>
    </row>
    <row r="757" spans="2:11" ht="12.75" x14ac:dyDescent="0.2">
      <c r="B757" s="965" t="s">
        <v>753</v>
      </c>
      <c r="C757" s="591"/>
      <c r="D757" s="974"/>
      <c r="E757" s="974"/>
      <c r="F757" s="974"/>
      <c r="G757" s="974"/>
      <c r="H757" s="974"/>
      <c r="I757" s="974"/>
      <c r="J757" s="976"/>
      <c r="K757" s="962"/>
    </row>
    <row r="758" spans="2:11" ht="12.75" x14ac:dyDescent="0.2">
      <c r="B758" s="852" t="s">
        <v>387</v>
      </c>
      <c r="C758" s="591"/>
      <c r="D758" s="853" t="s">
        <v>1</v>
      </c>
      <c r="E758" s="853" t="s">
        <v>1</v>
      </c>
      <c r="F758" s="853" t="s">
        <v>1</v>
      </c>
      <c r="G758" s="853">
        <v>36.799999999999997</v>
      </c>
      <c r="H758" s="853">
        <v>-7.5</v>
      </c>
      <c r="I758" s="853">
        <v>15.3</v>
      </c>
      <c r="J758" s="853">
        <v>-42.4</v>
      </c>
      <c r="K758" s="854">
        <v>2.1999999999999957</v>
      </c>
    </row>
    <row r="759" spans="2:11" ht="12.75" x14ac:dyDescent="0.2">
      <c r="B759" s="852" t="s">
        <v>551</v>
      </c>
      <c r="C759" s="591"/>
      <c r="D759" s="853" t="s">
        <v>1</v>
      </c>
      <c r="E759" s="853">
        <v>-97.3</v>
      </c>
      <c r="F759" s="853" t="s">
        <v>1</v>
      </c>
      <c r="G759" s="853" t="s">
        <v>1</v>
      </c>
      <c r="H759" s="853" t="s">
        <v>1</v>
      </c>
      <c r="I759" s="853" t="s">
        <v>1</v>
      </c>
      <c r="J759" s="853">
        <v>97.3</v>
      </c>
      <c r="K759" s="854">
        <v>0</v>
      </c>
    </row>
    <row r="760" spans="2:11" ht="13.5" thickBot="1" x14ac:dyDescent="0.25">
      <c r="B760" s="855" t="s">
        <v>760</v>
      </c>
      <c r="C760" s="591"/>
      <c r="D760" s="856">
        <v>2239.3000000000002</v>
      </c>
      <c r="E760" s="856">
        <v>674.4</v>
      </c>
      <c r="F760" s="856">
        <v>-12.9</v>
      </c>
      <c r="G760" s="856">
        <v>-5.2</v>
      </c>
      <c r="H760" s="856">
        <v>-28.4</v>
      </c>
      <c r="I760" s="856">
        <v>157.80000000000001</v>
      </c>
      <c r="J760" s="856">
        <v>17.8</v>
      </c>
      <c r="K760" s="857" t="s">
        <v>762</v>
      </c>
    </row>
    <row r="761" spans="2:11" ht="13.5" thickBot="1" x14ac:dyDescent="0.25">
      <c r="B761" s="858"/>
      <c r="C761" s="591"/>
      <c r="D761" s="859"/>
      <c r="E761" s="859"/>
      <c r="F761" s="859"/>
      <c r="G761" s="859"/>
      <c r="H761" s="859"/>
      <c r="I761" s="859"/>
      <c r="J761" s="859"/>
      <c r="K761" s="860"/>
    </row>
    <row r="762" spans="2:11" ht="13.5" thickBot="1" x14ac:dyDescent="0.25">
      <c r="B762" s="846" t="s">
        <v>732</v>
      </c>
      <c r="C762" s="591"/>
      <c r="D762" s="861">
        <v>2239.3000000000002</v>
      </c>
      <c r="E762" s="861">
        <v>782.4</v>
      </c>
      <c r="F762" s="861">
        <v>-12.9</v>
      </c>
      <c r="G762" s="861">
        <v>-115.7</v>
      </c>
      <c r="H762" s="861">
        <v>-31.6</v>
      </c>
      <c r="I762" s="861">
        <v>104.8</v>
      </c>
      <c r="J762" s="861">
        <v>177.5</v>
      </c>
      <c r="K762" s="862">
        <v>3143.8000000000006</v>
      </c>
    </row>
    <row r="763" spans="2:11" ht="13.5" thickTop="1" x14ac:dyDescent="0.2">
      <c r="B763" s="849" t="s">
        <v>385</v>
      </c>
      <c r="C763" s="591"/>
      <c r="D763" s="863" t="s">
        <v>1</v>
      </c>
      <c r="E763" s="863" t="s">
        <v>1</v>
      </c>
      <c r="F763" s="863" t="s">
        <v>1</v>
      </c>
      <c r="G763" s="863" t="s">
        <v>1</v>
      </c>
      <c r="H763" s="863" t="s">
        <v>1</v>
      </c>
      <c r="I763" s="863" t="s">
        <v>1</v>
      </c>
      <c r="J763" s="863">
        <v>-130</v>
      </c>
      <c r="K763" s="851">
        <v>-130</v>
      </c>
    </row>
    <row r="764" spans="2:11" ht="12.75" x14ac:dyDescent="0.2">
      <c r="B764" s="964" t="s">
        <v>386</v>
      </c>
      <c r="C764" s="591"/>
      <c r="D764" s="957"/>
      <c r="E764" s="957"/>
      <c r="F764" s="957"/>
      <c r="G764" s="957">
        <v>29.5</v>
      </c>
      <c r="H764" s="957">
        <v>15.9</v>
      </c>
      <c r="I764" s="957">
        <v>8.6</v>
      </c>
      <c r="J764" s="959"/>
      <c r="K764" s="961">
        <v>54</v>
      </c>
    </row>
    <row r="765" spans="2:11" ht="12.75" x14ac:dyDescent="0.2">
      <c r="B765" s="965" t="s">
        <v>753</v>
      </c>
      <c r="C765" s="591"/>
      <c r="D765" s="958"/>
      <c r="E765" s="958"/>
      <c r="F765" s="958"/>
      <c r="G765" s="958"/>
      <c r="H765" s="958"/>
      <c r="I765" s="958"/>
      <c r="J765" s="960"/>
      <c r="K765" s="962">
        <v>0</v>
      </c>
    </row>
    <row r="766" spans="2:11" ht="12.75" x14ac:dyDescent="0.2">
      <c r="B766" s="852" t="s">
        <v>387</v>
      </c>
      <c r="C766" s="591"/>
      <c r="D766" s="864"/>
      <c r="E766" s="864"/>
      <c r="F766" s="864"/>
      <c r="G766" s="864">
        <v>29.5</v>
      </c>
      <c r="H766" s="864">
        <v>15.9</v>
      </c>
      <c r="I766" s="864">
        <v>8.6</v>
      </c>
      <c r="J766" s="864">
        <v>-130</v>
      </c>
      <c r="K766" s="854">
        <v>-76</v>
      </c>
    </row>
    <row r="767" spans="2:11" ht="12.75" x14ac:dyDescent="0.2">
      <c r="B767" s="852" t="s">
        <v>551</v>
      </c>
      <c r="C767" s="591"/>
      <c r="D767" s="864"/>
      <c r="E767" s="864">
        <v>-21.6</v>
      </c>
      <c r="F767" s="864"/>
      <c r="G767" s="864"/>
      <c r="H767" s="864"/>
      <c r="I767" s="864"/>
      <c r="J767" s="864">
        <v>21.6</v>
      </c>
      <c r="K767" s="854">
        <v>0</v>
      </c>
    </row>
    <row r="768" spans="2:11" ht="13.5" thickBot="1" x14ac:dyDescent="0.25">
      <c r="B768" s="855" t="s">
        <v>761</v>
      </c>
      <c r="C768" s="591"/>
      <c r="D768" s="865">
        <v>2239.3000000000002</v>
      </c>
      <c r="E768" s="865">
        <v>760.8</v>
      </c>
      <c r="F768" s="865">
        <v>-12.9</v>
      </c>
      <c r="G768" s="865">
        <v>-86.2</v>
      </c>
      <c r="H768" s="865">
        <v>-15.7</v>
      </c>
      <c r="I768" s="865">
        <v>113.4</v>
      </c>
      <c r="J768" s="865">
        <v>69.099999999999994</v>
      </c>
      <c r="K768" s="866">
        <v>3067.8000000000006</v>
      </c>
    </row>
    <row r="769" spans="2:11" ht="15.75" thickTop="1" x14ac:dyDescent="0.25"/>
    <row r="772" spans="2:11" ht="45" x14ac:dyDescent="0.25">
      <c r="B772" s="388" t="s">
        <v>783</v>
      </c>
      <c r="D772" s="921"/>
      <c r="E772" s="921"/>
      <c r="F772" s="840"/>
      <c r="G772" s="840"/>
      <c r="H772" s="840"/>
      <c r="I772" s="840"/>
      <c r="J772" s="840"/>
      <c r="K772" s="841"/>
    </row>
    <row r="773" spans="2:11" ht="15" customHeight="1" x14ac:dyDescent="0.25">
      <c r="B773" s="74"/>
      <c r="C773" s="842"/>
      <c r="D773" s="843"/>
      <c r="E773" s="844"/>
      <c r="F773" s="844"/>
      <c r="G773" s="845"/>
      <c r="H773" s="845"/>
      <c r="I773" s="845"/>
      <c r="J773" s="844"/>
      <c r="K773" s="844"/>
    </row>
    <row r="774" spans="2:11" ht="60" x14ac:dyDescent="0.25">
      <c r="B774" s="875"/>
      <c r="D774" s="876" t="s">
        <v>274</v>
      </c>
      <c r="E774" s="876" t="s">
        <v>275</v>
      </c>
      <c r="F774" s="877" t="s">
        <v>276</v>
      </c>
      <c r="G774" s="877"/>
      <c r="H774" s="877"/>
      <c r="I774" s="877" t="s">
        <v>557</v>
      </c>
      <c r="J774" s="876" t="s">
        <v>567</v>
      </c>
      <c r="K774" s="877" t="s">
        <v>273</v>
      </c>
    </row>
    <row r="775" spans="2:11" ht="24" customHeight="1" thickBot="1" x14ac:dyDescent="0.3">
      <c r="B775" s="875"/>
      <c r="D775" s="876"/>
      <c r="E775" s="876"/>
      <c r="F775" s="878"/>
      <c r="G775" s="878"/>
      <c r="H775" s="878"/>
      <c r="I775" s="877"/>
      <c r="J775" s="876"/>
      <c r="K775" s="877"/>
    </row>
    <row r="776" spans="2:11" ht="36" x14ac:dyDescent="0.25">
      <c r="B776" s="875"/>
      <c r="D776" s="876"/>
      <c r="E776" s="876"/>
      <c r="F776" s="879" t="s">
        <v>555</v>
      </c>
      <c r="G776" s="879" t="s">
        <v>565</v>
      </c>
      <c r="H776" s="879" t="s">
        <v>566</v>
      </c>
      <c r="I776" s="877"/>
      <c r="J776" s="876"/>
      <c r="K776" s="877"/>
    </row>
    <row r="777" spans="2:11" x14ac:dyDescent="0.25">
      <c r="B777" s="875"/>
      <c r="D777" s="876"/>
      <c r="E777" s="876"/>
      <c r="F777" s="880"/>
      <c r="G777" s="876"/>
      <c r="H777" s="880"/>
      <c r="I777" s="877"/>
      <c r="J777" s="876"/>
      <c r="K777" s="877"/>
    </row>
    <row r="778" spans="2:11" ht="13.5" thickBot="1" x14ac:dyDescent="0.25">
      <c r="B778" s="846" t="s">
        <v>752</v>
      </c>
      <c r="C778" s="591"/>
      <c r="D778" s="847">
        <v>2239.3000000000002</v>
      </c>
      <c r="E778" s="847">
        <v>771.7</v>
      </c>
      <c r="F778" s="847">
        <v>-12.9</v>
      </c>
      <c r="G778" s="847">
        <v>-42</v>
      </c>
      <c r="H778" s="847">
        <v>-20.9</v>
      </c>
      <c r="I778" s="847">
        <v>142.5</v>
      </c>
      <c r="J778" s="847">
        <v>-37.1</v>
      </c>
      <c r="K778" s="848">
        <f>SUM(D778:J778)</f>
        <v>3040.6</v>
      </c>
    </row>
    <row r="779" spans="2:11" ht="13.5" thickTop="1" x14ac:dyDescent="0.2">
      <c r="B779" s="849" t="s">
        <v>385</v>
      </c>
      <c r="C779" s="591"/>
      <c r="D779" s="850"/>
      <c r="E779" s="850"/>
      <c r="F779" s="850"/>
      <c r="G779" s="850"/>
      <c r="H779" s="850"/>
      <c r="I779" s="850"/>
      <c r="J779" s="850">
        <v>-4.7</v>
      </c>
      <c r="K779" s="851">
        <f>SUM(D779:J779)</f>
        <v>-4.7</v>
      </c>
    </row>
    <row r="780" spans="2:11" ht="12.75" customHeight="1" x14ac:dyDescent="0.2">
      <c r="B780" s="964" t="s">
        <v>386</v>
      </c>
      <c r="C780" s="591"/>
      <c r="D780" s="973"/>
      <c r="E780" s="973"/>
      <c r="F780" s="973"/>
      <c r="G780" s="973">
        <v>34.799999999999997</v>
      </c>
      <c r="H780" s="973">
        <v>-26.9</v>
      </c>
      <c r="I780" s="973">
        <v>47.2</v>
      </c>
      <c r="J780" s="975"/>
      <c r="K780" s="961">
        <f>SUM(D780:J781)</f>
        <v>55.1</v>
      </c>
    </row>
    <row r="781" spans="2:11" ht="12.75" x14ac:dyDescent="0.2">
      <c r="B781" s="965" t="s">
        <v>753</v>
      </c>
      <c r="C781" s="591"/>
      <c r="D781" s="974"/>
      <c r="E781" s="974"/>
      <c r="F781" s="974"/>
      <c r="G781" s="974"/>
      <c r="H781" s="974"/>
      <c r="I781" s="974"/>
      <c r="J781" s="976"/>
      <c r="K781" s="962"/>
    </row>
    <row r="782" spans="2:11" ht="12.75" x14ac:dyDescent="0.2">
      <c r="B782" s="852" t="s">
        <v>387</v>
      </c>
      <c r="C782" s="591"/>
      <c r="D782" s="881"/>
      <c r="E782" s="881"/>
      <c r="F782" s="881"/>
      <c r="G782" s="881">
        <f>SUM(G779:G781)</f>
        <v>34.799999999999997</v>
      </c>
      <c r="H782" s="881">
        <f t="shared" ref="H782:J782" si="1">SUM(H779:H781)</f>
        <v>-26.9</v>
      </c>
      <c r="I782" s="881">
        <f t="shared" si="1"/>
        <v>47.2</v>
      </c>
      <c r="J782" s="881">
        <f t="shared" si="1"/>
        <v>-4.7</v>
      </c>
      <c r="K782" s="874">
        <f>SUM(D782:J782)</f>
        <v>50.4</v>
      </c>
    </row>
    <row r="783" spans="2:11" ht="12.75" x14ac:dyDescent="0.2">
      <c r="B783" s="852" t="s">
        <v>551</v>
      </c>
      <c r="C783" s="591"/>
      <c r="D783" s="923"/>
      <c r="E783" s="923">
        <v>-93.7</v>
      </c>
      <c r="F783" s="923"/>
      <c r="G783" s="923"/>
      <c r="H783" s="923"/>
      <c r="I783" s="923"/>
      <c r="J783" s="923">
        <v>93.7</v>
      </c>
      <c r="K783" s="854">
        <f>SUM(D783:J783)</f>
        <v>0</v>
      </c>
    </row>
    <row r="784" spans="2:11" ht="13.5" thickBot="1" x14ac:dyDescent="0.25">
      <c r="B784" s="855" t="s">
        <v>782</v>
      </c>
      <c r="C784" s="591"/>
      <c r="D784" s="924">
        <f>SUM(D778,D782,D783)</f>
        <v>2239.3000000000002</v>
      </c>
      <c r="E784" s="924">
        <f t="shared" ref="E784:J784" si="2">SUM(E778,E782,E783)</f>
        <v>678</v>
      </c>
      <c r="F784" s="924">
        <f t="shared" si="2"/>
        <v>-12.9</v>
      </c>
      <c r="G784" s="924">
        <f t="shared" si="2"/>
        <v>-7.2000000000000028</v>
      </c>
      <c r="H784" s="924">
        <f t="shared" si="2"/>
        <v>-47.8</v>
      </c>
      <c r="I784" s="924">
        <f t="shared" si="2"/>
        <v>189.7</v>
      </c>
      <c r="J784" s="924">
        <f t="shared" si="2"/>
        <v>51.9</v>
      </c>
      <c r="K784" s="851">
        <f>SUM(D784:J784)</f>
        <v>3091</v>
      </c>
    </row>
    <row r="785" spans="2:11" ht="13.5" thickBot="1" x14ac:dyDescent="0.25">
      <c r="B785" s="858"/>
      <c r="C785" s="591"/>
      <c r="D785" s="859"/>
      <c r="E785" s="859"/>
      <c r="F785" s="859"/>
      <c r="G785" s="859"/>
      <c r="H785" s="859"/>
      <c r="I785" s="859"/>
      <c r="J785" s="859"/>
      <c r="K785" s="860"/>
    </row>
    <row r="786" spans="2:11" ht="13.5" thickBot="1" x14ac:dyDescent="0.25">
      <c r="B786" s="925" t="s">
        <v>732</v>
      </c>
      <c r="C786" s="591"/>
      <c r="D786" s="861">
        <v>2239.3000000000002</v>
      </c>
      <c r="E786" s="861">
        <v>782.4</v>
      </c>
      <c r="F786" s="861">
        <v>-12.9</v>
      </c>
      <c r="G786" s="861">
        <v>-115.7</v>
      </c>
      <c r="H786" s="861">
        <v>-31.6</v>
      </c>
      <c r="I786" s="861">
        <v>104.8</v>
      </c>
      <c r="J786" s="861">
        <v>177.5</v>
      </c>
      <c r="K786" s="862">
        <f>SUM(D786:J786)</f>
        <v>3143.8000000000006</v>
      </c>
    </row>
    <row r="787" spans="2:11" ht="13.5" thickTop="1" x14ac:dyDescent="0.2">
      <c r="B787" s="926" t="s">
        <v>385</v>
      </c>
      <c r="C787" s="591"/>
      <c r="D787" s="863"/>
      <c r="E787" s="863"/>
      <c r="F787" s="863"/>
      <c r="G787" s="863"/>
      <c r="H787" s="863"/>
      <c r="I787" s="863"/>
      <c r="J787" s="863">
        <v>-153.5</v>
      </c>
      <c r="K787" s="851">
        <f t="shared" ref="K787:K791" si="3">SUM(D787:J787)</f>
        <v>-153.5</v>
      </c>
    </row>
    <row r="788" spans="2:11" ht="12.75" customHeight="1" x14ac:dyDescent="0.2">
      <c r="B788" s="966" t="s">
        <v>386</v>
      </c>
      <c r="C788" s="591"/>
      <c r="D788" s="957"/>
      <c r="E788" s="957"/>
      <c r="F788" s="957"/>
      <c r="G788" s="957">
        <v>29.5</v>
      </c>
      <c r="H788" s="957">
        <v>4.3</v>
      </c>
      <c r="I788" s="957">
        <v>24.5</v>
      </c>
      <c r="J788" s="959"/>
      <c r="K788" s="961">
        <f t="shared" si="3"/>
        <v>58.3</v>
      </c>
    </row>
    <row r="789" spans="2:11" ht="12.75" x14ac:dyDescent="0.2">
      <c r="B789" s="967" t="s">
        <v>753</v>
      </c>
      <c r="C789" s="591"/>
      <c r="D789" s="958"/>
      <c r="E789" s="958"/>
      <c r="F789" s="958"/>
      <c r="G789" s="958"/>
      <c r="H789" s="958"/>
      <c r="I789" s="958"/>
      <c r="J789" s="960"/>
      <c r="K789" s="962">
        <f t="shared" si="3"/>
        <v>0</v>
      </c>
    </row>
    <row r="790" spans="2:11" ht="12.75" x14ac:dyDescent="0.2">
      <c r="B790" s="927" t="s">
        <v>387</v>
      </c>
      <c r="C790" s="591"/>
      <c r="D790" s="864"/>
      <c r="E790" s="864"/>
      <c r="F790" s="864"/>
      <c r="G790" s="864">
        <v>29.5</v>
      </c>
      <c r="H790" s="864">
        <v>4.3</v>
      </c>
      <c r="I790" s="864">
        <v>24.5</v>
      </c>
      <c r="J790" s="864">
        <v>-153.5</v>
      </c>
      <c r="K790" s="854">
        <f t="shared" si="3"/>
        <v>-95.2</v>
      </c>
    </row>
    <row r="791" spans="2:11" ht="12.75" x14ac:dyDescent="0.2">
      <c r="B791" s="927" t="s">
        <v>551</v>
      </c>
      <c r="C791" s="591"/>
      <c r="D791" s="864"/>
      <c r="E791" s="864">
        <v>-10.7</v>
      </c>
      <c r="F791" s="864"/>
      <c r="G791" s="864"/>
      <c r="H791" s="864"/>
      <c r="I791" s="864"/>
      <c r="J791" s="864">
        <v>10.7</v>
      </c>
      <c r="K791" s="854">
        <f t="shared" si="3"/>
        <v>0</v>
      </c>
    </row>
    <row r="792" spans="2:11" ht="13.5" thickBot="1" x14ac:dyDescent="0.25">
      <c r="B792" s="928" t="s">
        <v>782</v>
      </c>
      <c r="C792" s="591"/>
      <c r="D792" s="847">
        <f>SUM(D786,D790,D791)</f>
        <v>2239.3000000000002</v>
      </c>
      <c r="E792" s="847">
        <f t="shared" ref="E792:J792" si="4">SUM(E786,E790,E791)</f>
        <v>771.69999999999993</v>
      </c>
      <c r="F792" s="847">
        <f t="shared" si="4"/>
        <v>-12.9</v>
      </c>
      <c r="G792" s="847">
        <f t="shared" si="4"/>
        <v>-86.2</v>
      </c>
      <c r="H792" s="847">
        <f t="shared" si="4"/>
        <v>-27.3</v>
      </c>
      <c r="I792" s="847">
        <f t="shared" si="4"/>
        <v>129.30000000000001</v>
      </c>
      <c r="J792" s="847">
        <f t="shared" si="4"/>
        <v>34.700000000000003</v>
      </c>
      <c r="K792" s="866">
        <f>SUM(D792:J792)</f>
        <v>3048.6</v>
      </c>
    </row>
    <row r="793" spans="2:11" ht="15.75" thickTop="1" x14ac:dyDescent="0.25"/>
    <row r="797" spans="2:11" ht="45" x14ac:dyDescent="0.25">
      <c r="B797" s="388" t="s">
        <v>788</v>
      </c>
      <c r="D797" s="921"/>
      <c r="E797" s="922"/>
    </row>
    <row r="799" spans="2:11" x14ac:dyDescent="0.25">
      <c r="B799" s="963"/>
      <c r="D799" s="968" t="s">
        <v>274</v>
      </c>
      <c r="E799" s="968" t="s">
        <v>275</v>
      </c>
      <c r="F799" s="969" t="s">
        <v>276</v>
      </c>
      <c r="G799" s="969"/>
      <c r="H799" s="969"/>
      <c r="I799" s="969" t="s">
        <v>557</v>
      </c>
      <c r="J799" s="968" t="s">
        <v>567</v>
      </c>
      <c r="K799" s="969" t="s">
        <v>273</v>
      </c>
    </row>
    <row r="800" spans="2:11" ht="15.75" thickBot="1" x14ac:dyDescent="0.3">
      <c r="B800" s="963"/>
      <c r="D800" s="968"/>
      <c r="E800" s="968"/>
      <c r="F800" s="970"/>
      <c r="G800" s="970"/>
      <c r="H800" s="970"/>
      <c r="I800" s="969"/>
      <c r="J800" s="968"/>
      <c r="K800" s="969"/>
    </row>
    <row r="801" spans="2:11" ht="24" x14ac:dyDescent="0.25">
      <c r="B801" s="963"/>
      <c r="D801" s="968"/>
      <c r="E801" s="968"/>
      <c r="F801" s="971" t="s">
        <v>555</v>
      </c>
      <c r="G801" s="879" t="s">
        <v>565</v>
      </c>
      <c r="H801" s="971" t="s">
        <v>566</v>
      </c>
      <c r="I801" s="969"/>
      <c r="J801" s="968"/>
      <c r="K801" s="969"/>
    </row>
    <row r="802" spans="2:11" x14ac:dyDescent="0.25">
      <c r="B802" s="963"/>
      <c r="D802" s="968"/>
      <c r="E802" s="968"/>
      <c r="F802" s="972"/>
      <c r="G802" s="876"/>
      <c r="H802" s="972"/>
      <c r="I802" s="969"/>
      <c r="J802" s="968"/>
      <c r="K802" s="969"/>
    </row>
    <row r="803" spans="2:11" ht="13.5" thickBot="1" x14ac:dyDescent="0.25">
      <c r="B803" s="846" t="s">
        <v>752</v>
      </c>
      <c r="C803" s="591"/>
      <c r="D803" s="847">
        <v>2239.3000000000002</v>
      </c>
      <c r="E803" s="847">
        <v>771.7</v>
      </c>
      <c r="F803" s="847">
        <v>-12.9</v>
      </c>
      <c r="G803" s="847">
        <v>-42</v>
      </c>
      <c r="H803" s="847">
        <v>-20.9</v>
      </c>
      <c r="I803" s="847">
        <v>142.5</v>
      </c>
      <c r="J803" s="847">
        <v>-37.1</v>
      </c>
      <c r="K803" s="848">
        <f>SUM(D803:J803)</f>
        <v>3040.6</v>
      </c>
    </row>
    <row r="804" spans="2:11" ht="13.5" thickTop="1" x14ac:dyDescent="0.2">
      <c r="B804" s="849" t="s">
        <v>385</v>
      </c>
      <c r="C804" s="591"/>
      <c r="D804" s="850"/>
      <c r="E804" s="850"/>
      <c r="F804" s="850"/>
      <c r="G804" s="850"/>
      <c r="H804" s="850"/>
      <c r="I804" s="850"/>
      <c r="J804" s="850"/>
      <c r="K804" s="851">
        <f>SUM(D804:J804)</f>
        <v>0</v>
      </c>
    </row>
    <row r="805" spans="2:11" ht="12.75" x14ac:dyDescent="0.2">
      <c r="B805" s="964" t="s">
        <v>386</v>
      </c>
      <c r="C805" s="591"/>
      <c r="D805" s="973"/>
      <c r="E805" s="973"/>
      <c r="F805" s="973"/>
      <c r="G805" s="973">
        <v>15.3</v>
      </c>
      <c r="H805" s="973">
        <v>-5.4</v>
      </c>
      <c r="I805" s="973">
        <v>34.4</v>
      </c>
      <c r="J805" s="975"/>
      <c r="K805" s="961">
        <f>SUM(D805:J806)</f>
        <v>44.3</v>
      </c>
    </row>
    <row r="806" spans="2:11" ht="12.75" x14ac:dyDescent="0.2">
      <c r="B806" s="965" t="s">
        <v>753</v>
      </c>
      <c r="C806" s="591"/>
      <c r="D806" s="974"/>
      <c r="E806" s="974"/>
      <c r="F806" s="974"/>
      <c r="G806" s="974"/>
      <c r="H806" s="974"/>
      <c r="I806" s="974"/>
      <c r="J806" s="976"/>
      <c r="K806" s="962"/>
    </row>
    <row r="807" spans="2:11" ht="12.75" x14ac:dyDescent="0.2">
      <c r="B807" s="852" t="s">
        <v>387</v>
      </c>
      <c r="C807" s="591"/>
      <c r="D807" s="881"/>
      <c r="E807" s="881"/>
      <c r="F807" s="881"/>
      <c r="G807" s="881">
        <v>15.3</v>
      </c>
      <c r="H807" s="881">
        <v>-5.4</v>
      </c>
      <c r="I807" s="881">
        <v>34.4</v>
      </c>
      <c r="J807" s="881">
        <v>148</v>
      </c>
      <c r="K807" s="874">
        <f>SUM(D807:J807)</f>
        <v>192.3</v>
      </c>
    </row>
    <row r="808" spans="2:11" ht="12.75" x14ac:dyDescent="0.2">
      <c r="B808" s="852" t="s">
        <v>551</v>
      </c>
      <c r="C808" s="591"/>
      <c r="D808" s="923"/>
      <c r="E808" s="923">
        <v>-93.7</v>
      </c>
      <c r="F808" s="923"/>
      <c r="G808" s="923"/>
      <c r="H808" s="923"/>
      <c r="I808" s="923"/>
      <c r="J808" s="923">
        <v>93.7</v>
      </c>
      <c r="K808" s="854">
        <f>SUM(D808:J808)</f>
        <v>0</v>
      </c>
    </row>
    <row r="809" spans="2:11" ht="13.5" thickBot="1" x14ac:dyDescent="0.25">
      <c r="B809" s="855" t="s">
        <v>784</v>
      </c>
      <c r="C809" s="591"/>
      <c r="D809" s="924">
        <v>2239.3000000000002</v>
      </c>
      <c r="E809" s="924">
        <v>678</v>
      </c>
      <c r="F809" s="924">
        <v>-12.9</v>
      </c>
      <c r="G809" s="924">
        <v>-26.7</v>
      </c>
      <c r="H809" s="924">
        <v>-26.299999999999997</v>
      </c>
      <c r="I809" s="924">
        <v>176.9</v>
      </c>
      <c r="J809" s="924">
        <v>204.60000000000002</v>
      </c>
      <c r="K809" s="851">
        <f>SUM(D809:J809)</f>
        <v>3232.9</v>
      </c>
    </row>
    <row r="810" spans="2:11" ht="13.5" thickBot="1" x14ac:dyDescent="0.25">
      <c r="B810" s="858"/>
      <c r="C810" s="591"/>
      <c r="D810" s="859"/>
      <c r="E810" s="859"/>
      <c r="F810" s="859"/>
      <c r="G810" s="859"/>
      <c r="H810" s="859"/>
      <c r="I810" s="859"/>
      <c r="J810" s="859"/>
      <c r="K810" s="860"/>
    </row>
    <row r="811" spans="2:11" ht="13.5" thickBot="1" x14ac:dyDescent="0.25">
      <c r="B811" s="925" t="s">
        <v>732</v>
      </c>
      <c r="C811" s="591"/>
      <c r="D811" s="861">
        <v>2239.3000000000002</v>
      </c>
      <c r="E811" s="861">
        <v>782.4</v>
      </c>
      <c r="F811" s="861">
        <v>-12.9</v>
      </c>
      <c r="G811" s="861">
        <v>-115.7</v>
      </c>
      <c r="H811" s="861">
        <v>-31.6</v>
      </c>
      <c r="I811" s="861">
        <v>104.8</v>
      </c>
      <c r="J811" s="861">
        <v>177.5</v>
      </c>
      <c r="K811" s="862">
        <f>SUM(D811:J811)</f>
        <v>3143.8000000000006</v>
      </c>
    </row>
    <row r="812" spans="2:11" ht="13.5" thickTop="1" x14ac:dyDescent="0.2">
      <c r="B812" s="926" t="s">
        <v>385</v>
      </c>
      <c r="C812" s="591"/>
      <c r="D812" s="863"/>
      <c r="E812" s="863"/>
      <c r="F812" s="863"/>
      <c r="G812" s="863"/>
      <c r="H812" s="863"/>
      <c r="I812" s="863"/>
      <c r="J812" s="863">
        <v>-225.3</v>
      </c>
      <c r="K812" s="851">
        <f t="shared" ref="K812:K816" si="5">SUM(D812:J812)</f>
        <v>-225.3</v>
      </c>
    </row>
    <row r="813" spans="2:11" ht="12.75" x14ac:dyDescent="0.2">
      <c r="B813" s="966" t="s">
        <v>386</v>
      </c>
      <c r="C813" s="591"/>
      <c r="D813" s="957"/>
      <c r="E813" s="957"/>
      <c r="F813" s="957"/>
      <c r="G813" s="957">
        <v>73.2</v>
      </c>
      <c r="H813" s="957">
        <v>10.7</v>
      </c>
      <c r="I813" s="957">
        <v>37.700000000000003</v>
      </c>
      <c r="J813" s="959"/>
      <c r="K813" s="961">
        <f t="shared" si="5"/>
        <v>121.60000000000001</v>
      </c>
    </row>
    <row r="814" spans="2:11" ht="12.75" x14ac:dyDescent="0.2">
      <c r="B814" s="967" t="s">
        <v>753</v>
      </c>
      <c r="C814" s="591"/>
      <c r="D814" s="958"/>
      <c r="E814" s="958"/>
      <c r="F814" s="958"/>
      <c r="G814" s="958"/>
      <c r="H814" s="958"/>
      <c r="I814" s="958"/>
      <c r="J814" s="960"/>
      <c r="K814" s="962">
        <f t="shared" si="5"/>
        <v>0</v>
      </c>
    </row>
    <row r="815" spans="2:11" ht="12.75" x14ac:dyDescent="0.2">
      <c r="B815" s="927" t="s">
        <v>387</v>
      </c>
      <c r="C815" s="591"/>
      <c r="D815" s="864"/>
      <c r="E815" s="864"/>
      <c r="F815" s="864"/>
      <c r="G815" s="864">
        <v>73.2</v>
      </c>
      <c r="H815" s="864">
        <v>10.7</v>
      </c>
      <c r="I815" s="864">
        <v>37.700000000000003</v>
      </c>
      <c r="J815" s="864">
        <v>-225.3</v>
      </c>
      <c r="K815" s="854">
        <f t="shared" si="5"/>
        <v>-103.7</v>
      </c>
    </row>
    <row r="816" spans="2:11" ht="12.75" x14ac:dyDescent="0.2">
      <c r="B816" s="927" t="s">
        <v>551</v>
      </c>
      <c r="C816" s="591"/>
      <c r="D816" s="864"/>
      <c r="E816" s="864">
        <v>-10.7</v>
      </c>
      <c r="F816" s="864"/>
      <c r="G816" s="864"/>
      <c r="H816" s="864"/>
      <c r="I816" s="864"/>
      <c r="J816" s="864">
        <v>10.7</v>
      </c>
      <c r="K816" s="854">
        <f t="shared" si="5"/>
        <v>0</v>
      </c>
    </row>
    <row r="817" spans="2:11" ht="13.5" thickBot="1" x14ac:dyDescent="0.25">
      <c r="B817" s="928" t="s">
        <v>784</v>
      </c>
      <c r="C817" s="591"/>
      <c r="D817" s="847">
        <v>2239.3000000000002</v>
      </c>
      <c r="E817" s="847">
        <v>771.69999999999993</v>
      </c>
      <c r="F817" s="847">
        <v>-12.9</v>
      </c>
      <c r="G817" s="847">
        <v>-42.5</v>
      </c>
      <c r="H817" s="847">
        <v>-20.900000000000002</v>
      </c>
      <c r="I817" s="847">
        <v>142.5</v>
      </c>
      <c r="J817" s="847">
        <v>-37.100000000000009</v>
      </c>
      <c r="K817" s="866">
        <f>SUM(D817:J817)</f>
        <v>3040.1</v>
      </c>
    </row>
    <row r="818" spans="2:11" ht="15.75" thickTop="1" x14ac:dyDescent="0.25"/>
    <row r="821" spans="2:11" ht="45" x14ac:dyDescent="0.25">
      <c r="B821" s="388" t="s">
        <v>785</v>
      </c>
    </row>
    <row r="823" spans="2:11" x14ac:dyDescent="0.25">
      <c r="B823" s="963"/>
      <c r="D823" s="968" t="s">
        <v>274</v>
      </c>
      <c r="E823" s="968" t="s">
        <v>275</v>
      </c>
      <c r="F823" s="969" t="s">
        <v>276</v>
      </c>
      <c r="G823" s="969"/>
      <c r="H823" s="969"/>
      <c r="I823" s="969" t="s">
        <v>557</v>
      </c>
      <c r="J823" s="968" t="s">
        <v>567</v>
      </c>
      <c r="K823" s="969" t="s">
        <v>273</v>
      </c>
    </row>
    <row r="824" spans="2:11" ht="15.75" thickBot="1" x14ac:dyDescent="0.3">
      <c r="B824" s="963"/>
      <c r="D824" s="968"/>
      <c r="E824" s="968"/>
      <c r="F824" s="970"/>
      <c r="G824" s="970"/>
      <c r="H824" s="970"/>
      <c r="I824" s="969"/>
      <c r="J824" s="968"/>
      <c r="K824" s="969"/>
    </row>
    <row r="825" spans="2:11" ht="24" x14ac:dyDescent="0.25">
      <c r="B825" s="963"/>
      <c r="D825" s="968"/>
      <c r="E825" s="968"/>
      <c r="F825" s="971" t="s">
        <v>555</v>
      </c>
      <c r="G825" s="879" t="s">
        <v>565</v>
      </c>
      <c r="H825" s="971" t="s">
        <v>566</v>
      </c>
      <c r="I825" s="969"/>
      <c r="J825" s="968"/>
      <c r="K825" s="969"/>
    </row>
    <row r="826" spans="2:11" x14ac:dyDescent="0.25">
      <c r="B826" s="963"/>
      <c r="D826" s="968"/>
      <c r="E826" s="968"/>
      <c r="F826" s="972"/>
      <c r="G826" s="876"/>
      <c r="H826" s="972"/>
      <c r="I826" s="969"/>
      <c r="J826" s="968"/>
      <c r="K826" s="969"/>
    </row>
    <row r="827" spans="2:11" ht="15.75" thickBot="1" x14ac:dyDescent="0.3">
      <c r="B827" s="846" t="s">
        <v>766</v>
      </c>
      <c r="D827" s="847">
        <v>2239.3000000000002</v>
      </c>
      <c r="E827" s="847">
        <v>678</v>
      </c>
      <c r="F827" s="847">
        <v>-12.9</v>
      </c>
      <c r="G827" s="847">
        <v>-26.7</v>
      </c>
      <c r="H827" s="847">
        <v>-26.3</v>
      </c>
      <c r="I827" s="847">
        <v>176.9</v>
      </c>
      <c r="J827" s="847">
        <v>204.6</v>
      </c>
      <c r="K827" s="848">
        <f>SUM(D827:J827)</f>
        <v>3232.9</v>
      </c>
    </row>
    <row r="828" spans="2:11" ht="15.75" thickTop="1" x14ac:dyDescent="0.25">
      <c r="B828" s="849" t="s">
        <v>385</v>
      </c>
      <c r="D828" s="850"/>
      <c r="E828" s="850"/>
      <c r="F828" s="850"/>
      <c r="G828" s="850"/>
      <c r="H828" s="850"/>
      <c r="I828" s="850"/>
      <c r="J828" s="850">
        <v>104.2</v>
      </c>
      <c r="K828" s="851">
        <f>SUM(D828:J828)</f>
        <v>104.2</v>
      </c>
    </row>
    <row r="829" spans="2:11" x14ac:dyDescent="0.25">
      <c r="B829" s="964" t="s">
        <v>386</v>
      </c>
      <c r="D829" s="973"/>
      <c r="E829" s="973"/>
      <c r="F829" s="973"/>
      <c r="G829" s="973">
        <v>-0.5</v>
      </c>
      <c r="H829" s="973">
        <v>3.4</v>
      </c>
      <c r="I829" s="973">
        <v>17.600000000000001</v>
      </c>
      <c r="J829" s="975"/>
      <c r="K829" s="961">
        <f>SUM(D829:J830)</f>
        <v>20.5</v>
      </c>
    </row>
    <row r="830" spans="2:11" x14ac:dyDescent="0.25">
      <c r="B830" s="965" t="s">
        <v>753</v>
      </c>
      <c r="D830" s="974"/>
      <c r="E830" s="974"/>
      <c r="F830" s="974"/>
      <c r="G830" s="974"/>
      <c r="H830" s="974"/>
      <c r="I830" s="974"/>
      <c r="J830" s="976"/>
      <c r="K830" s="962"/>
    </row>
    <row r="831" spans="2:11" x14ac:dyDescent="0.25">
      <c r="B831" s="852" t="s">
        <v>387</v>
      </c>
      <c r="D831" s="881"/>
      <c r="E831" s="881"/>
      <c r="F831" s="881"/>
      <c r="G831" s="881">
        <v>-0.5</v>
      </c>
      <c r="H831" s="881">
        <v>3.4</v>
      </c>
      <c r="I831" s="881">
        <v>17.600000000000001</v>
      </c>
      <c r="J831" s="881">
        <v>104.2</v>
      </c>
      <c r="K831" s="874">
        <f>SUM(D831:J831)</f>
        <v>124.7</v>
      </c>
    </row>
    <row r="832" spans="2:11" x14ac:dyDescent="0.25">
      <c r="B832" s="852" t="s">
        <v>551</v>
      </c>
      <c r="D832" s="923"/>
      <c r="E832" s="923"/>
      <c r="F832" s="923"/>
      <c r="G832" s="923"/>
      <c r="H832" s="923"/>
      <c r="I832" s="923"/>
      <c r="J832" s="923"/>
      <c r="K832" s="854">
        <f>SUM(D832:J832)</f>
        <v>0</v>
      </c>
    </row>
    <row r="833" spans="2:11" ht="15.75" thickBot="1" x14ac:dyDescent="0.3">
      <c r="B833" s="855" t="s">
        <v>786</v>
      </c>
      <c r="D833" s="924">
        <f>SUM(D827,D831,D832)</f>
        <v>2239.3000000000002</v>
      </c>
      <c r="E833" s="924">
        <f t="shared" ref="E833:J833" si="6">SUM(E827,E831,E832)</f>
        <v>678</v>
      </c>
      <c r="F833" s="924">
        <f t="shared" si="6"/>
        <v>-12.9</v>
      </c>
      <c r="G833" s="924">
        <f t="shared" si="6"/>
        <v>-27.2</v>
      </c>
      <c r="H833" s="924">
        <f t="shared" si="6"/>
        <v>-22.900000000000002</v>
      </c>
      <c r="I833" s="924">
        <f t="shared" si="6"/>
        <v>194.5</v>
      </c>
      <c r="J833" s="924">
        <f t="shared" si="6"/>
        <v>308.8</v>
      </c>
      <c r="K833" s="851">
        <f>SUM(D833:J833)</f>
        <v>3357.6000000000004</v>
      </c>
    </row>
    <row r="834" spans="2:11" ht="15.75" thickBot="1" x14ac:dyDescent="0.3">
      <c r="B834" s="858"/>
      <c r="D834" s="859"/>
      <c r="E834" s="859"/>
      <c r="F834" s="859"/>
      <c r="G834" s="859"/>
      <c r="H834" s="859"/>
      <c r="I834" s="859"/>
      <c r="J834" s="859"/>
      <c r="K834" s="860"/>
    </row>
    <row r="835" spans="2:11" ht="15.75" thickBot="1" x14ac:dyDescent="0.3">
      <c r="B835" s="925" t="s">
        <v>752</v>
      </c>
      <c r="D835" s="861">
        <v>2239.3000000000002</v>
      </c>
      <c r="E835" s="861">
        <v>771.7</v>
      </c>
      <c r="F835" s="861">
        <v>-12.9</v>
      </c>
      <c r="G835" s="861">
        <v>-42</v>
      </c>
      <c r="H835" s="861">
        <v>-20.9</v>
      </c>
      <c r="I835" s="861">
        <v>142.5</v>
      </c>
      <c r="J835" s="861">
        <v>-37.1</v>
      </c>
      <c r="K835" s="862">
        <f>SUM(D835:J835)</f>
        <v>3040.6</v>
      </c>
    </row>
    <row r="836" spans="2:11" ht="15.75" thickTop="1" x14ac:dyDescent="0.25">
      <c r="B836" s="926" t="s">
        <v>385</v>
      </c>
      <c r="D836" s="863"/>
      <c r="E836" s="863"/>
      <c r="F836" s="863"/>
      <c r="G836" s="863"/>
      <c r="H836" s="863"/>
      <c r="I836" s="863"/>
      <c r="J836" s="863">
        <v>-47.6</v>
      </c>
      <c r="K836" s="851">
        <f t="shared" ref="K836:K840" si="7">SUM(D836:J836)</f>
        <v>-47.6</v>
      </c>
    </row>
    <row r="837" spans="2:11" x14ac:dyDescent="0.25">
      <c r="B837" s="966" t="s">
        <v>386</v>
      </c>
      <c r="D837" s="957"/>
      <c r="E837" s="957"/>
      <c r="F837" s="957"/>
      <c r="G837" s="957"/>
      <c r="H837" s="957">
        <v>-4.5</v>
      </c>
      <c r="I837" s="957">
        <v>20.6</v>
      </c>
      <c r="J837" s="959"/>
      <c r="K837" s="961">
        <f t="shared" si="7"/>
        <v>16.100000000000001</v>
      </c>
    </row>
    <row r="838" spans="2:11" x14ac:dyDescent="0.25">
      <c r="B838" s="967" t="s">
        <v>753</v>
      </c>
      <c r="D838" s="958"/>
      <c r="E838" s="958"/>
      <c r="F838" s="958"/>
      <c r="G838" s="958"/>
      <c r="H838" s="958"/>
      <c r="I838" s="958"/>
      <c r="J838" s="960"/>
      <c r="K838" s="962">
        <f t="shared" si="7"/>
        <v>0</v>
      </c>
    </row>
    <row r="839" spans="2:11" x14ac:dyDescent="0.25">
      <c r="B839" s="927" t="s">
        <v>387</v>
      </c>
      <c r="D839" s="864"/>
      <c r="E839" s="864"/>
      <c r="F839" s="864"/>
      <c r="G839" s="864"/>
      <c r="H839" s="864">
        <v>-4.5</v>
      </c>
      <c r="I839" s="864">
        <v>20.6</v>
      </c>
      <c r="J839" s="864">
        <v>-47.6</v>
      </c>
      <c r="K839" s="854">
        <f t="shared" si="7"/>
        <v>-31.5</v>
      </c>
    </row>
    <row r="840" spans="2:11" x14ac:dyDescent="0.25">
      <c r="B840" s="927" t="s">
        <v>551</v>
      </c>
      <c r="D840" s="864"/>
      <c r="E840" s="864"/>
      <c r="F840" s="864"/>
      <c r="G840" s="864"/>
      <c r="H840" s="864"/>
      <c r="I840" s="864"/>
      <c r="J840" s="864"/>
      <c r="K840" s="854">
        <f t="shared" si="7"/>
        <v>0</v>
      </c>
    </row>
    <row r="841" spans="2:11" ht="15.75" thickBot="1" x14ac:dyDescent="0.3">
      <c r="B841" s="928" t="s">
        <v>754</v>
      </c>
      <c r="D841" s="847">
        <f>SUM(D835,D839,D840)</f>
        <v>2239.3000000000002</v>
      </c>
      <c r="E841" s="847">
        <f t="shared" ref="E841:J841" si="8">SUM(E835,E839,E840)</f>
        <v>771.7</v>
      </c>
      <c r="F841" s="847">
        <f t="shared" si="8"/>
        <v>-12.9</v>
      </c>
      <c r="G841" s="847">
        <f t="shared" si="8"/>
        <v>-42</v>
      </c>
      <c r="H841" s="847">
        <f t="shared" si="8"/>
        <v>-25.4</v>
      </c>
      <c r="I841" s="847">
        <f t="shared" si="8"/>
        <v>163.1</v>
      </c>
      <c r="J841" s="847">
        <f t="shared" si="8"/>
        <v>-84.7</v>
      </c>
      <c r="K841" s="866">
        <f>SUM(D841:J841)</f>
        <v>3009.1</v>
      </c>
    </row>
    <row r="842" spans="2:11" ht="15.75" thickTop="1" x14ac:dyDescent="0.25"/>
    <row r="846" spans="2:11" ht="45" x14ac:dyDescent="0.25">
      <c r="B846" s="388" t="s">
        <v>787</v>
      </c>
    </row>
    <row r="848" spans="2:11" x14ac:dyDescent="0.25">
      <c r="B848" s="963"/>
      <c r="D848" s="968" t="s">
        <v>274</v>
      </c>
      <c r="E848" s="968" t="s">
        <v>275</v>
      </c>
      <c r="F848" s="969" t="s">
        <v>276</v>
      </c>
      <c r="G848" s="969"/>
      <c r="H848" s="969"/>
      <c r="I848" s="969" t="s">
        <v>557</v>
      </c>
      <c r="J848" s="968" t="s">
        <v>567</v>
      </c>
      <c r="K848" s="969" t="s">
        <v>273</v>
      </c>
    </row>
    <row r="849" spans="2:11" ht="15.75" thickBot="1" x14ac:dyDescent="0.3">
      <c r="B849" s="963"/>
      <c r="D849" s="968"/>
      <c r="E849" s="968"/>
      <c r="F849" s="970"/>
      <c r="G849" s="970"/>
      <c r="H849" s="970"/>
      <c r="I849" s="969"/>
      <c r="J849" s="968"/>
      <c r="K849" s="969"/>
    </row>
    <row r="850" spans="2:11" ht="24" x14ac:dyDescent="0.25">
      <c r="B850" s="963"/>
      <c r="D850" s="968"/>
      <c r="E850" s="968"/>
      <c r="F850" s="971" t="s">
        <v>555</v>
      </c>
      <c r="G850" s="871" t="s">
        <v>565</v>
      </c>
      <c r="H850" s="971" t="s">
        <v>566</v>
      </c>
      <c r="I850" s="969"/>
      <c r="J850" s="968"/>
      <c r="K850" s="969"/>
    </row>
    <row r="851" spans="2:11" x14ac:dyDescent="0.25">
      <c r="B851" s="963"/>
      <c r="D851" s="968"/>
      <c r="E851" s="968"/>
      <c r="F851" s="972"/>
      <c r="G851" s="870"/>
      <c r="H851" s="972"/>
      <c r="I851" s="969"/>
      <c r="J851" s="968"/>
      <c r="K851" s="969"/>
    </row>
    <row r="852" spans="2:11" ht="13.5" thickBot="1" x14ac:dyDescent="0.25">
      <c r="B852" s="886" t="s">
        <v>766</v>
      </c>
      <c r="C852" s="591"/>
      <c r="D852" s="888">
        <v>2239.3000000000002</v>
      </c>
      <c r="E852" s="889">
        <v>678</v>
      </c>
      <c r="F852" s="889">
        <v>-12.9</v>
      </c>
      <c r="G852" s="889">
        <v>-26.7</v>
      </c>
      <c r="H852" s="889">
        <v>-26.3</v>
      </c>
      <c r="I852" s="889">
        <v>176.9</v>
      </c>
      <c r="J852" s="890">
        <v>204.6</v>
      </c>
      <c r="K852" s="891">
        <v>3232.9</v>
      </c>
    </row>
    <row r="853" spans="2:11" ht="13.5" thickTop="1" x14ac:dyDescent="0.2">
      <c r="B853" s="849" t="s">
        <v>385</v>
      </c>
      <c r="C853" s="591"/>
      <c r="D853" s="901">
        <v>0</v>
      </c>
      <c r="E853" s="902">
        <v>0</v>
      </c>
      <c r="F853" s="902">
        <v>0</v>
      </c>
      <c r="G853" s="902">
        <v>0</v>
      </c>
      <c r="H853" s="903">
        <v>0</v>
      </c>
      <c r="I853" s="903">
        <v>0</v>
      </c>
      <c r="J853" s="903">
        <v>109.70000000000027</v>
      </c>
      <c r="K853" s="891">
        <v>109.70000000000027</v>
      </c>
    </row>
    <row r="854" spans="2:11" ht="12.75" x14ac:dyDescent="0.2">
      <c r="B854" s="964" t="s">
        <v>386</v>
      </c>
      <c r="C854" s="591"/>
      <c r="D854" s="1016">
        <v>0</v>
      </c>
      <c r="E854" s="1018">
        <v>0</v>
      </c>
      <c r="F854" s="1018">
        <v>3.8</v>
      </c>
      <c r="G854" s="1018">
        <v>-44.900000000000006</v>
      </c>
      <c r="H854" s="1020">
        <v>25.7</v>
      </c>
      <c r="I854" s="1020">
        <v>-24</v>
      </c>
      <c r="J854" s="1022">
        <v>0</v>
      </c>
      <c r="K854" s="1024">
        <v>-39.400000000000006</v>
      </c>
    </row>
    <row r="855" spans="2:11" ht="12.75" x14ac:dyDescent="0.2">
      <c r="B855" s="965" t="s">
        <v>753</v>
      </c>
      <c r="C855" s="591"/>
      <c r="D855" s="1017"/>
      <c r="E855" s="1019"/>
      <c r="F855" s="1019"/>
      <c r="G855" s="1019"/>
      <c r="H855" s="1021"/>
      <c r="I855" s="1021"/>
      <c r="J855" s="1023"/>
      <c r="K855" s="1025"/>
    </row>
    <row r="856" spans="2:11" ht="12.75" x14ac:dyDescent="0.2">
      <c r="B856" s="852" t="s">
        <v>387</v>
      </c>
      <c r="C856" s="591"/>
      <c r="D856" s="895">
        <v>0</v>
      </c>
      <c r="E856" s="896">
        <v>0</v>
      </c>
      <c r="F856" s="896">
        <v>3.8</v>
      </c>
      <c r="G856" s="896">
        <v>-44.900000000000006</v>
      </c>
      <c r="H856" s="897">
        <v>25.7</v>
      </c>
      <c r="I856" s="897">
        <v>-24</v>
      </c>
      <c r="J856" s="897">
        <v>109.70000000000027</v>
      </c>
      <c r="K856" s="891">
        <v>70.300000000000267</v>
      </c>
    </row>
    <row r="857" spans="2:11" ht="12.75" x14ac:dyDescent="0.2">
      <c r="B857" s="852" t="s">
        <v>551</v>
      </c>
      <c r="C857" s="591"/>
      <c r="D857" s="892">
        <v>0</v>
      </c>
      <c r="E857" s="893">
        <v>117.9</v>
      </c>
      <c r="F857" s="893">
        <v>0</v>
      </c>
      <c r="G857" s="893">
        <v>0</v>
      </c>
      <c r="H857" s="894">
        <v>0</v>
      </c>
      <c r="I857" s="894">
        <v>0</v>
      </c>
      <c r="J857" s="894">
        <v>-117.9</v>
      </c>
      <c r="K857" s="891">
        <v>0</v>
      </c>
    </row>
    <row r="858" spans="2:11" ht="13.5" thickBot="1" x14ac:dyDescent="0.25">
      <c r="B858" s="887" t="s">
        <v>767</v>
      </c>
      <c r="C858" s="591"/>
      <c r="D858" s="888">
        <v>2239.3000000000002</v>
      </c>
      <c r="E858" s="889">
        <v>795.9</v>
      </c>
      <c r="F858" s="889">
        <v>-9.1000000000000014</v>
      </c>
      <c r="G858" s="889">
        <v>-71.600000000000009</v>
      </c>
      <c r="H858" s="898">
        <v>-0.60000000000000142</v>
      </c>
      <c r="I858" s="898">
        <v>152.9</v>
      </c>
      <c r="J858" s="898">
        <v>196.40000000000026</v>
      </c>
      <c r="K858" s="891">
        <v>3303.2000000000007</v>
      </c>
    </row>
    <row r="859" spans="2:11" ht="13.5" thickBot="1" x14ac:dyDescent="0.25">
      <c r="B859" s="858"/>
      <c r="C859" s="591"/>
      <c r="D859" s="859"/>
      <c r="E859" s="859"/>
      <c r="F859" s="859"/>
      <c r="G859" s="859"/>
      <c r="H859" s="859"/>
      <c r="I859" s="859"/>
      <c r="J859" s="859"/>
      <c r="K859" s="860"/>
    </row>
    <row r="860" spans="2:11" ht="13.5" thickBot="1" x14ac:dyDescent="0.25">
      <c r="B860" s="886" t="s">
        <v>752</v>
      </c>
      <c r="C860" s="591"/>
      <c r="D860" s="888">
        <v>2239.3000000000002</v>
      </c>
      <c r="E860" s="898">
        <v>771.7</v>
      </c>
      <c r="F860" s="898">
        <v>-12.9</v>
      </c>
      <c r="G860" s="898">
        <v>-42</v>
      </c>
      <c r="H860" s="898">
        <v>-20.900000000000002</v>
      </c>
      <c r="I860" s="898">
        <v>142.5</v>
      </c>
      <c r="J860" s="898">
        <v>-37.1</v>
      </c>
      <c r="K860" s="891">
        <v>3040.6</v>
      </c>
    </row>
    <row r="861" spans="2:11" ht="13.5" thickTop="1" x14ac:dyDescent="0.2">
      <c r="B861" s="849" t="s">
        <v>385</v>
      </c>
      <c r="C861" s="591"/>
      <c r="D861" s="904">
        <v>0</v>
      </c>
      <c r="E861" s="905">
        <v>0</v>
      </c>
      <c r="F861" s="905">
        <v>0</v>
      </c>
      <c r="G861" s="905">
        <v>0</v>
      </c>
      <c r="H861" s="905">
        <v>0</v>
      </c>
      <c r="I861" s="905">
        <v>0</v>
      </c>
      <c r="J861" s="905">
        <v>-42.4</v>
      </c>
      <c r="K861" s="891">
        <v>-42.4</v>
      </c>
    </row>
    <row r="862" spans="2:11" ht="12.75" x14ac:dyDescent="0.2">
      <c r="B862" s="964" t="s">
        <v>386</v>
      </c>
      <c r="C862" s="591"/>
      <c r="D862" s="973" t="s">
        <v>1</v>
      </c>
      <c r="E862" s="973" t="s">
        <v>1</v>
      </c>
      <c r="F862" s="973" t="s">
        <v>1</v>
      </c>
      <c r="G862" s="1026">
        <v>36.799999999999997</v>
      </c>
      <c r="H862" s="1028" t="s">
        <v>768</v>
      </c>
      <c r="I862" s="1026">
        <v>15.3</v>
      </c>
      <c r="J862" s="1030" t="s">
        <v>1</v>
      </c>
      <c r="K862" s="1032">
        <v>44.6</v>
      </c>
    </row>
    <row r="863" spans="2:11" ht="12.75" x14ac:dyDescent="0.2">
      <c r="B863" s="965" t="s">
        <v>753</v>
      </c>
      <c r="C863" s="591"/>
      <c r="D863" s="974"/>
      <c r="E863" s="974"/>
      <c r="F863" s="974"/>
      <c r="G863" s="1027"/>
      <c r="H863" s="1029"/>
      <c r="I863" s="1027"/>
      <c r="J863" s="1031"/>
      <c r="K863" s="1033"/>
    </row>
    <row r="864" spans="2:11" ht="12.75" x14ac:dyDescent="0.2">
      <c r="B864" s="900" t="s">
        <v>387</v>
      </c>
      <c r="C864" s="591"/>
      <c r="D864" s="895">
        <v>0</v>
      </c>
      <c r="E864" s="897">
        <v>0</v>
      </c>
      <c r="F864" s="897">
        <v>0</v>
      </c>
      <c r="G864" s="897">
        <v>36.799999999999997</v>
      </c>
      <c r="H864" s="897">
        <v>-7.5</v>
      </c>
      <c r="I864" s="897">
        <v>15.3</v>
      </c>
      <c r="J864" s="897">
        <v>-42.4</v>
      </c>
      <c r="K864" s="891">
        <v>2.1999999999999957</v>
      </c>
    </row>
    <row r="865" spans="2:11" ht="12.75" x14ac:dyDescent="0.2">
      <c r="B865" s="852" t="s">
        <v>551</v>
      </c>
      <c r="C865" s="591"/>
      <c r="D865" s="906">
        <v>0</v>
      </c>
      <c r="E865" s="907">
        <v>-97.3</v>
      </c>
      <c r="F865" s="907">
        <v>0</v>
      </c>
      <c r="G865" s="907">
        <v>0</v>
      </c>
      <c r="H865" s="907">
        <v>0</v>
      </c>
      <c r="I865" s="907">
        <v>0</v>
      </c>
      <c r="J865" s="907">
        <v>97.3</v>
      </c>
      <c r="K865" s="891">
        <v>0</v>
      </c>
    </row>
    <row r="866" spans="2:11" ht="12.75" x14ac:dyDescent="0.2">
      <c r="B866" s="887" t="s">
        <v>760</v>
      </c>
      <c r="C866" s="591"/>
      <c r="D866" s="888">
        <v>2239.3000000000002</v>
      </c>
      <c r="E866" s="898">
        <v>674.40000000000009</v>
      </c>
      <c r="F866" s="898">
        <v>-12.9</v>
      </c>
      <c r="G866" s="898">
        <v>-5.2000000000000028</v>
      </c>
      <c r="H866" s="898">
        <v>-28.400000000000002</v>
      </c>
      <c r="I866" s="898">
        <v>157.80000000000001</v>
      </c>
      <c r="J866" s="898">
        <v>17.799999999999997</v>
      </c>
      <c r="K866" s="899">
        <v>3042.8000000000006</v>
      </c>
    </row>
  </sheetData>
  <mergeCells count="299">
    <mergeCell ref="B862:B863"/>
    <mergeCell ref="D862:D863"/>
    <mergeCell ref="E862:E863"/>
    <mergeCell ref="F862:F863"/>
    <mergeCell ref="G862:G863"/>
    <mergeCell ref="H862:H863"/>
    <mergeCell ref="I862:I863"/>
    <mergeCell ref="J862:J863"/>
    <mergeCell ref="K862:K863"/>
    <mergeCell ref="B854:B855"/>
    <mergeCell ref="D854:D855"/>
    <mergeCell ref="E854:E855"/>
    <mergeCell ref="F854:F855"/>
    <mergeCell ref="G854:G855"/>
    <mergeCell ref="H854:H855"/>
    <mergeCell ref="I854:I855"/>
    <mergeCell ref="J854:J855"/>
    <mergeCell ref="K854:K855"/>
    <mergeCell ref="B848:B851"/>
    <mergeCell ref="D848:D851"/>
    <mergeCell ref="E848:E851"/>
    <mergeCell ref="F848:H849"/>
    <mergeCell ref="I848:I851"/>
    <mergeCell ref="J848:J851"/>
    <mergeCell ref="K848:K851"/>
    <mergeCell ref="F850:F851"/>
    <mergeCell ref="H850:H851"/>
    <mergeCell ref="B764:B765"/>
    <mergeCell ref="D764:D765"/>
    <mergeCell ref="E764:E765"/>
    <mergeCell ref="F764:F765"/>
    <mergeCell ref="G764:G765"/>
    <mergeCell ref="H764:H765"/>
    <mergeCell ref="I764:I765"/>
    <mergeCell ref="J764:J765"/>
    <mergeCell ref="K764:K765"/>
    <mergeCell ref="B756:B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B750:B753"/>
    <mergeCell ref="D750:D753"/>
    <mergeCell ref="E750:E753"/>
    <mergeCell ref="F750:H751"/>
    <mergeCell ref="I750:I753"/>
    <mergeCell ref="J750:J753"/>
    <mergeCell ref="K750:K753"/>
    <mergeCell ref="F752:F753"/>
    <mergeCell ref="H752:H753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B703:B706"/>
    <mergeCell ref="D703:D706"/>
    <mergeCell ref="E703:E706"/>
    <mergeCell ref="F703:H704"/>
    <mergeCell ref="J703:J706"/>
    <mergeCell ref="K703:K706"/>
    <mergeCell ref="F705:F706"/>
    <mergeCell ref="H705:H706"/>
    <mergeCell ref="I703:I706"/>
    <mergeCell ref="B727:B730"/>
    <mergeCell ref="D727:D730"/>
    <mergeCell ref="E727:E730"/>
    <mergeCell ref="F727:H728"/>
    <mergeCell ref="J727:J730"/>
    <mergeCell ref="K727:K730"/>
    <mergeCell ref="F729:F730"/>
    <mergeCell ref="H729:H730"/>
    <mergeCell ref="B733:B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I727:I730"/>
    <mergeCell ref="B741:B742"/>
    <mergeCell ref="D741:D742"/>
    <mergeCell ref="E741:E742"/>
    <mergeCell ref="F741:F742"/>
    <mergeCell ref="G741:G742"/>
    <mergeCell ref="H741:H742"/>
    <mergeCell ref="I741:I742"/>
    <mergeCell ref="J741:J742"/>
    <mergeCell ref="K741:K742"/>
    <mergeCell ref="B788:B789"/>
    <mergeCell ref="D780:D781"/>
    <mergeCell ref="F780:F781"/>
    <mergeCell ref="G780:G781"/>
    <mergeCell ref="H780:H781"/>
    <mergeCell ref="I780:I781"/>
    <mergeCell ref="J780:J781"/>
    <mergeCell ref="K780:K781"/>
    <mergeCell ref="B780:B781"/>
    <mergeCell ref="D788:D789"/>
    <mergeCell ref="F788:F789"/>
    <mergeCell ref="G788:G789"/>
    <mergeCell ref="H788:H789"/>
    <mergeCell ref="I788:I789"/>
    <mergeCell ref="J788:J789"/>
    <mergeCell ref="K788:K789"/>
    <mergeCell ref="E780:E781"/>
    <mergeCell ref="E788:E789"/>
    <mergeCell ref="B799:B802"/>
    <mergeCell ref="B805:B806"/>
    <mergeCell ref="B813:B814"/>
    <mergeCell ref="D799:D802"/>
    <mergeCell ref="E799:E802"/>
    <mergeCell ref="F799:H800"/>
    <mergeCell ref="I799:I802"/>
    <mergeCell ref="J799:J802"/>
    <mergeCell ref="K799:K802"/>
    <mergeCell ref="F801:F802"/>
    <mergeCell ref="H801:H802"/>
    <mergeCell ref="D805:D806"/>
    <mergeCell ref="E805:E806"/>
    <mergeCell ref="F805:F806"/>
    <mergeCell ref="G805:G806"/>
    <mergeCell ref="H805:H806"/>
    <mergeCell ref="I805:I806"/>
    <mergeCell ref="J805:J806"/>
    <mergeCell ref="K805:K806"/>
    <mergeCell ref="D813:D814"/>
    <mergeCell ref="E813:E814"/>
    <mergeCell ref="F813:F814"/>
    <mergeCell ref="G813:G814"/>
    <mergeCell ref="H813:H814"/>
    <mergeCell ref="B823:B826"/>
    <mergeCell ref="B829:B830"/>
    <mergeCell ref="B837:B838"/>
    <mergeCell ref="D823:D826"/>
    <mergeCell ref="E823:E826"/>
    <mergeCell ref="F823:H824"/>
    <mergeCell ref="I823:I826"/>
    <mergeCell ref="J823:J826"/>
    <mergeCell ref="K823:K826"/>
    <mergeCell ref="F825:F826"/>
    <mergeCell ref="H825:H826"/>
    <mergeCell ref="D829:D830"/>
    <mergeCell ref="E829:E830"/>
    <mergeCell ref="F829:F830"/>
    <mergeCell ref="G829:G830"/>
    <mergeCell ref="H829:H830"/>
    <mergeCell ref="I829:I830"/>
    <mergeCell ref="J829:J830"/>
    <mergeCell ref="K829:K830"/>
    <mergeCell ref="D837:D838"/>
    <mergeCell ref="E837:E838"/>
    <mergeCell ref="F837:F838"/>
    <mergeCell ref="G837:G838"/>
    <mergeCell ref="H837:H838"/>
    <mergeCell ref="I837:I838"/>
    <mergeCell ref="J837:J838"/>
    <mergeCell ref="K837:K838"/>
    <mergeCell ref="I813:I814"/>
    <mergeCell ref="J813:J814"/>
    <mergeCell ref="K813:K814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Q78"/>
  <sheetViews>
    <sheetView showGridLines="0" topLeftCell="A15" zoomScale="80" zoomScaleNormal="80" zoomScaleSheetLayoutView="100" workbookViewId="0">
      <pane xSplit="3" topLeftCell="AK1" activePane="topRight" state="frozen"/>
      <selection activeCell="AC12" sqref="AC12"/>
      <selection pane="topRight" activeCell="AP81" sqref="AP81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5" width="16.5703125" style="230" customWidth="1" outlineLevel="1"/>
    <col min="6" max="8" width="13.140625" style="230" customWidth="1" outlineLevel="1"/>
    <col min="9" max="9" width="16.5703125" style="230" customWidth="1" outlineLevel="1"/>
    <col min="10" max="10" width="14.140625" style="230" customWidth="1" outlineLevel="1"/>
    <col min="11" max="11" width="13.140625" style="230" customWidth="1" outlineLevel="1"/>
    <col min="12" max="12" width="12.7109375" style="230" customWidth="1" outlineLevel="1"/>
    <col min="13" max="13" width="16" style="230" customWidth="1" outlineLevel="1"/>
    <col min="14" max="14" width="14.28515625" style="230" customWidth="1" outlineLevel="1"/>
    <col min="15" max="16" width="12.7109375" style="230" customWidth="1" outlineLevel="1"/>
    <col min="17" max="17" width="16" style="230" customWidth="1" outlineLevel="1"/>
    <col min="18" max="18" width="14.28515625" style="230" customWidth="1" outlineLevel="1"/>
    <col min="19" max="20" width="12.7109375" style="230" customWidth="1" outlineLevel="1"/>
    <col min="21" max="21" width="15.85546875" style="230" customWidth="1" outlineLevel="1"/>
    <col min="22" max="22" width="15.85546875" style="230" customWidth="1"/>
    <col min="23" max="23" width="16" style="230" customWidth="1"/>
    <col min="24" max="24" width="15.85546875" style="230" customWidth="1"/>
    <col min="25" max="25" width="16" style="230" customWidth="1"/>
    <col min="26" max="26" width="15.85546875" style="230" customWidth="1"/>
    <col min="27" max="29" width="16" style="230" customWidth="1"/>
    <col min="30" max="30" width="14" style="230" customWidth="1"/>
    <col min="31" max="33" width="14.140625" style="230" customWidth="1"/>
    <col min="34" max="34" width="15.85546875" style="230" customWidth="1"/>
    <col min="35" max="35" width="14.85546875" style="230" customWidth="1"/>
    <col min="36" max="36" width="14.7109375" style="230" customWidth="1"/>
    <col min="37" max="37" width="18" style="230" customWidth="1"/>
    <col min="38" max="38" width="15.28515625" style="230" customWidth="1"/>
    <col min="39" max="39" width="14.85546875" style="230" customWidth="1"/>
    <col min="40" max="40" width="14.28515625" style="230" customWidth="1"/>
    <col min="41" max="41" width="13.85546875" style="230" customWidth="1"/>
    <col min="42" max="42" width="14" style="230" customWidth="1"/>
    <col min="43" max="43" width="15" style="230" customWidth="1"/>
    <col min="44" max="44" width="12" style="230" bestFit="1" customWidth="1"/>
    <col min="45" max="236" width="9.140625" style="230"/>
    <col min="237" max="237" width="1.42578125" style="230" customWidth="1"/>
    <col min="238" max="238" width="60.85546875" style="230" customWidth="1"/>
    <col min="239" max="239" width="6" style="230" customWidth="1"/>
    <col min="240" max="240" width="14.140625" style="230" bestFit="1" customWidth="1"/>
    <col min="241" max="241" width="1.85546875" style="230" customWidth="1"/>
    <col min="242" max="242" width="14.140625" style="230" bestFit="1" customWidth="1"/>
    <col min="243" max="244" width="11.140625" style="230" bestFit="1" customWidth="1"/>
    <col min="245" max="492" width="9.140625" style="230"/>
    <col min="493" max="493" width="1.42578125" style="230" customWidth="1"/>
    <col min="494" max="494" width="60.85546875" style="230" customWidth="1"/>
    <col min="495" max="495" width="6" style="230" customWidth="1"/>
    <col min="496" max="496" width="14.140625" style="230" bestFit="1" customWidth="1"/>
    <col min="497" max="497" width="1.85546875" style="230" customWidth="1"/>
    <col min="498" max="498" width="14.140625" style="230" bestFit="1" customWidth="1"/>
    <col min="499" max="500" width="11.140625" style="230" bestFit="1" customWidth="1"/>
    <col min="501" max="748" width="9.140625" style="230"/>
    <col min="749" max="749" width="1.42578125" style="230" customWidth="1"/>
    <col min="750" max="750" width="60.85546875" style="230" customWidth="1"/>
    <col min="751" max="751" width="6" style="230" customWidth="1"/>
    <col min="752" max="752" width="14.140625" style="230" bestFit="1" customWidth="1"/>
    <col min="753" max="753" width="1.85546875" style="230" customWidth="1"/>
    <col min="754" max="754" width="14.140625" style="230" bestFit="1" customWidth="1"/>
    <col min="755" max="756" width="11.140625" style="230" bestFit="1" customWidth="1"/>
    <col min="757" max="1004" width="9.140625" style="230"/>
    <col min="1005" max="1005" width="1.42578125" style="230" customWidth="1"/>
    <col min="1006" max="1006" width="60.85546875" style="230" customWidth="1"/>
    <col min="1007" max="1007" width="6" style="230" customWidth="1"/>
    <col min="1008" max="1008" width="14.140625" style="230" bestFit="1" customWidth="1"/>
    <col min="1009" max="1009" width="1.85546875" style="230" customWidth="1"/>
    <col min="1010" max="1010" width="14.140625" style="230" bestFit="1" customWidth="1"/>
    <col min="1011" max="1012" width="11.140625" style="230" bestFit="1" customWidth="1"/>
    <col min="1013" max="1260" width="9.140625" style="230"/>
    <col min="1261" max="1261" width="1.42578125" style="230" customWidth="1"/>
    <col min="1262" max="1262" width="60.85546875" style="230" customWidth="1"/>
    <col min="1263" max="1263" width="6" style="230" customWidth="1"/>
    <col min="1264" max="1264" width="14.140625" style="230" bestFit="1" customWidth="1"/>
    <col min="1265" max="1265" width="1.85546875" style="230" customWidth="1"/>
    <col min="1266" max="1266" width="14.140625" style="230" bestFit="1" customWidth="1"/>
    <col min="1267" max="1268" width="11.140625" style="230" bestFit="1" customWidth="1"/>
    <col min="1269" max="1516" width="9.140625" style="230"/>
    <col min="1517" max="1517" width="1.42578125" style="230" customWidth="1"/>
    <col min="1518" max="1518" width="60.85546875" style="230" customWidth="1"/>
    <col min="1519" max="1519" width="6" style="230" customWidth="1"/>
    <col min="1520" max="1520" width="14.140625" style="230" bestFit="1" customWidth="1"/>
    <col min="1521" max="1521" width="1.85546875" style="230" customWidth="1"/>
    <col min="1522" max="1522" width="14.140625" style="230" bestFit="1" customWidth="1"/>
    <col min="1523" max="1524" width="11.140625" style="230" bestFit="1" customWidth="1"/>
    <col min="1525" max="1772" width="9.140625" style="230"/>
    <col min="1773" max="1773" width="1.42578125" style="230" customWidth="1"/>
    <col min="1774" max="1774" width="60.85546875" style="230" customWidth="1"/>
    <col min="1775" max="1775" width="6" style="230" customWidth="1"/>
    <col min="1776" max="1776" width="14.140625" style="230" bestFit="1" customWidth="1"/>
    <col min="1777" max="1777" width="1.85546875" style="230" customWidth="1"/>
    <col min="1778" max="1778" width="14.140625" style="230" bestFit="1" customWidth="1"/>
    <col min="1779" max="1780" width="11.140625" style="230" bestFit="1" customWidth="1"/>
    <col min="1781" max="2028" width="9.140625" style="230"/>
    <col min="2029" max="2029" width="1.42578125" style="230" customWidth="1"/>
    <col min="2030" max="2030" width="60.85546875" style="230" customWidth="1"/>
    <col min="2031" max="2031" width="6" style="230" customWidth="1"/>
    <col min="2032" max="2032" width="14.140625" style="230" bestFit="1" customWidth="1"/>
    <col min="2033" max="2033" width="1.85546875" style="230" customWidth="1"/>
    <col min="2034" max="2034" width="14.140625" style="230" bestFit="1" customWidth="1"/>
    <col min="2035" max="2036" width="11.140625" style="230" bestFit="1" customWidth="1"/>
    <col min="2037" max="2284" width="9.140625" style="230"/>
    <col min="2285" max="2285" width="1.42578125" style="230" customWidth="1"/>
    <col min="2286" max="2286" width="60.85546875" style="230" customWidth="1"/>
    <col min="2287" max="2287" width="6" style="230" customWidth="1"/>
    <col min="2288" max="2288" width="14.140625" style="230" bestFit="1" customWidth="1"/>
    <col min="2289" max="2289" width="1.85546875" style="230" customWidth="1"/>
    <col min="2290" max="2290" width="14.140625" style="230" bestFit="1" customWidth="1"/>
    <col min="2291" max="2292" width="11.140625" style="230" bestFit="1" customWidth="1"/>
    <col min="2293" max="2540" width="9.140625" style="230"/>
    <col min="2541" max="2541" width="1.42578125" style="230" customWidth="1"/>
    <col min="2542" max="2542" width="60.85546875" style="230" customWidth="1"/>
    <col min="2543" max="2543" width="6" style="230" customWidth="1"/>
    <col min="2544" max="2544" width="14.140625" style="230" bestFit="1" customWidth="1"/>
    <col min="2545" max="2545" width="1.85546875" style="230" customWidth="1"/>
    <col min="2546" max="2546" width="14.140625" style="230" bestFit="1" customWidth="1"/>
    <col min="2547" max="2548" width="11.140625" style="230" bestFit="1" customWidth="1"/>
    <col min="2549" max="2796" width="9.140625" style="230"/>
    <col min="2797" max="2797" width="1.42578125" style="230" customWidth="1"/>
    <col min="2798" max="2798" width="60.85546875" style="230" customWidth="1"/>
    <col min="2799" max="2799" width="6" style="230" customWidth="1"/>
    <col min="2800" max="2800" width="14.140625" style="230" bestFit="1" customWidth="1"/>
    <col min="2801" max="2801" width="1.85546875" style="230" customWidth="1"/>
    <col min="2802" max="2802" width="14.140625" style="230" bestFit="1" customWidth="1"/>
    <col min="2803" max="2804" width="11.140625" style="230" bestFit="1" customWidth="1"/>
    <col min="2805" max="3052" width="9.140625" style="230"/>
    <col min="3053" max="3053" width="1.42578125" style="230" customWidth="1"/>
    <col min="3054" max="3054" width="60.85546875" style="230" customWidth="1"/>
    <col min="3055" max="3055" width="6" style="230" customWidth="1"/>
    <col min="3056" max="3056" width="14.140625" style="230" bestFit="1" customWidth="1"/>
    <col min="3057" max="3057" width="1.85546875" style="230" customWidth="1"/>
    <col min="3058" max="3058" width="14.140625" style="230" bestFit="1" customWidth="1"/>
    <col min="3059" max="3060" width="11.140625" style="230" bestFit="1" customWidth="1"/>
    <col min="3061" max="3308" width="9.140625" style="230"/>
    <col min="3309" max="3309" width="1.42578125" style="230" customWidth="1"/>
    <col min="3310" max="3310" width="60.85546875" style="230" customWidth="1"/>
    <col min="3311" max="3311" width="6" style="230" customWidth="1"/>
    <col min="3312" max="3312" width="14.140625" style="230" bestFit="1" customWidth="1"/>
    <col min="3313" max="3313" width="1.85546875" style="230" customWidth="1"/>
    <col min="3314" max="3314" width="14.140625" style="230" bestFit="1" customWidth="1"/>
    <col min="3315" max="3316" width="11.140625" style="230" bestFit="1" customWidth="1"/>
    <col min="3317" max="3564" width="9.140625" style="230"/>
    <col min="3565" max="3565" width="1.42578125" style="230" customWidth="1"/>
    <col min="3566" max="3566" width="60.85546875" style="230" customWidth="1"/>
    <col min="3567" max="3567" width="6" style="230" customWidth="1"/>
    <col min="3568" max="3568" width="14.140625" style="230" bestFit="1" customWidth="1"/>
    <col min="3569" max="3569" width="1.85546875" style="230" customWidth="1"/>
    <col min="3570" max="3570" width="14.140625" style="230" bestFit="1" customWidth="1"/>
    <col min="3571" max="3572" width="11.140625" style="230" bestFit="1" customWidth="1"/>
    <col min="3573" max="3820" width="9.140625" style="230"/>
    <col min="3821" max="3821" width="1.42578125" style="230" customWidth="1"/>
    <col min="3822" max="3822" width="60.85546875" style="230" customWidth="1"/>
    <col min="3823" max="3823" width="6" style="230" customWidth="1"/>
    <col min="3824" max="3824" width="14.140625" style="230" bestFit="1" customWidth="1"/>
    <col min="3825" max="3825" width="1.85546875" style="230" customWidth="1"/>
    <col min="3826" max="3826" width="14.140625" style="230" bestFit="1" customWidth="1"/>
    <col min="3827" max="3828" width="11.140625" style="230" bestFit="1" customWidth="1"/>
    <col min="3829" max="4076" width="9.140625" style="230"/>
    <col min="4077" max="4077" width="1.42578125" style="230" customWidth="1"/>
    <col min="4078" max="4078" width="60.85546875" style="230" customWidth="1"/>
    <col min="4079" max="4079" width="6" style="230" customWidth="1"/>
    <col min="4080" max="4080" width="14.140625" style="230" bestFit="1" customWidth="1"/>
    <col min="4081" max="4081" width="1.85546875" style="230" customWidth="1"/>
    <col min="4082" max="4082" width="14.140625" style="230" bestFit="1" customWidth="1"/>
    <col min="4083" max="4084" width="11.140625" style="230" bestFit="1" customWidth="1"/>
    <col min="4085" max="4332" width="9.140625" style="230"/>
    <col min="4333" max="4333" width="1.42578125" style="230" customWidth="1"/>
    <col min="4334" max="4334" width="60.85546875" style="230" customWidth="1"/>
    <col min="4335" max="4335" width="6" style="230" customWidth="1"/>
    <col min="4336" max="4336" width="14.140625" style="230" bestFit="1" customWidth="1"/>
    <col min="4337" max="4337" width="1.85546875" style="230" customWidth="1"/>
    <col min="4338" max="4338" width="14.140625" style="230" bestFit="1" customWidth="1"/>
    <col min="4339" max="4340" width="11.140625" style="230" bestFit="1" customWidth="1"/>
    <col min="4341" max="4588" width="9.140625" style="230"/>
    <col min="4589" max="4589" width="1.42578125" style="230" customWidth="1"/>
    <col min="4590" max="4590" width="60.85546875" style="230" customWidth="1"/>
    <col min="4591" max="4591" width="6" style="230" customWidth="1"/>
    <col min="4592" max="4592" width="14.140625" style="230" bestFit="1" customWidth="1"/>
    <col min="4593" max="4593" width="1.85546875" style="230" customWidth="1"/>
    <col min="4594" max="4594" width="14.140625" style="230" bestFit="1" customWidth="1"/>
    <col min="4595" max="4596" width="11.140625" style="230" bestFit="1" customWidth="1"/>
    <col min="4597" max="4844" width="9.140625" style="230"/>
    <col min="4845" max="4845" width="1.42578125" style="230" customWidth="1"/>
    <col min="4846" max="4846" width="60.85546875" style="230" customWidth="1"/>
    <col min="4847" max="4847" width="6" style="230" customWidth="1"/>
    <col min="4848" max="4848" width="14.140625" style="230" bestFit="1" customWidth="1"/>
    <col min="4849" max="4849" width="1.85546875" style="230" customWidth="1"/>
    <col min="4850" max="4850" width="14.140625" style="230" bestFit="1" customWidth="1"/>
    <col min="4851" max="4852" width="11.140625" style="230" bestFit="1" customWidth="1"/>
    <col min="4853" max="5100" width="9.140625" style="230"/>
    <col min="5101" max="5101" width="1.42578125" style="230" customWidth="1"/>
    <col min="5102" max="5102" width="60.85546875" style="230" customWidth="1"/>
    <col min="5103" max="5103" width="6" style="230" customWidth="1"/>
    <col min="5104" max="5104" width="14.140625" style="230" bestFit="1" customWidth="1"/>
    <col min="5105" max="5105" width="1.85546875" style="230" customWidth="1"/>
    <col min="5106" max="5106" width="14.140625" style="230" bestFit="1" customWidth="1"/>
    <col min="5107" max="5108" width="11.140625" style="230" bestFit="1" customWidth="1"/>
    <col min="5109" max="5356" width="9.140625" style="230"/>
    <col min="5357" max="5357" width="1.42578125" style="230" customWidth="1"/>
    <col min="5358" max="5358" width="60.85546875" style="230" customWidth="1"/>
    <col min="5359" max="5359" width="6" style="230" customWidth="1"/>
    <col min="5360" max="5360" width="14.140625" style="230" bestFit="1" customWidth="1"/>
    <col min="5361" max="5361" width="1.85546875" style="230" customWidth="1"/>
    <col min="5362" max="5362" width="14.140625" style="230" bestFit="1" customWidth="1"/>
    <col min="5363" max="5364" width="11.140625" style="230" bestFit="1" customWidth="1"/>
    <col min="5365" max="5612" width="9.140625" style="230"/>
    <col min="5613" max="5613" width="1.42578125" style="230" customWidth="1"/>
    <col min="5614" max="5614" width="60.85546875" style="230" customWidth="1"/>
    <col min="5615" max="5615" width="6" style="230" customWidth="1"/>
    <col min="5616" max="5616" width="14.140625" style="230" bestFit="1" customWidth="1"/>
    <col min="5617" max="5617" width="1.85546875" style="230" customWidth="1"/>
    <col min="5618" max="5618" width="14.140625" style="230" bestFit="1" customWidth="1"/>
    <col min="5619" max="5620" width="11.140625" style="230" bestFit="1" customWidth="1"/>
    <col min="5621" max="5868" width="9.140625" style="230"/>
    <col min="5869" max="5869" width="1.42578125" style="230" customWidth="1"/>
    <col min="5870" max="5870" width="60.85546875" style="230" customWidth="1"/>
    <col min="5871" max="5871" width="6" style="230" customWidth="1"/>
    <col min="5872" max="5872" width="14.140625" style="230" bestFit="1" customWidth="1"/>
    <col min="5873" max="5873" width="1.85546875" style="230" customWidth="1"/>
    <col min="5874" max="5874" width="14.140625" style="230" bestFit="1" customWidth="1"/>
    <col min="5875" max="5876" width="11.140625" style="230" bestFit="1" customWidth="1"/>
    <col min="5877" max="6124" width="9.140625" style="230"/>
    <col min="6125" max="6125" width="1.42578125" style="230" customWidth="1"/>
    <col min="6126" max="6126" width="60.85546875" style="230" customWidth="1"/>
    <col min="6127" max="6127" width="6" style="230" customWidth="1"/>
    <col min="6128" max="6128" width="14.140625" style="230" bestFit="1" customWidth="1"/>
    <col min="6129" max="6129" width="1.85546875" style="230" customWidth="1"/>
    <col min="6130" max="6130" width="14.140625" style="230" bestFit="1" customWidth="1"/>
    <col min="6131" max="6132" width="11.140625" style="230" bestFit="1" customWidth="1"/>
    <col min="6133" max="6380" width="9.140625" style="230"/>
    <col min="6381" max="6381" width="1.42578125" style="230" customWidth="1"/>
    <col min="6382" max="6382" width="60.85546875" style="230" customWidth="1"/>
    <col min="6383" max="6383" width="6" style="230" customWidth="1"/>
    <col min="6384" max="6384" width="14.140625" style="230" bestFit="1" customWidth="1"/>
    <col min="6385" max="6385" width="1.85546875" style="230" customWidth="1"/>
    <col min="6386" max="6386" width="14.140625" style="230" bestFit="1" customWidth="1"/>
    <col min="6387" max="6388" width="11.140625" style="230" bestFit="1" customWidth="1"/>
    <col min="6389" max="6636" width="9.140625" style="230"/>
    <col min="6637" max="6637" width="1.42578125" style="230" customWidth="1"/>
    <col min="6638" max="6638" width="60.85546875" style="230" customWidth="1"/>
    <col min="6639" max="6639" width="6" style="230" customWidth="1"/>
    <col min="6640" max="6640" width="14.140625" style="230" bestFit="1" customWidth="1"/>
    <col min="6641" max="6641" width="1.85546875" style="230" customWidth="1"/>
    <col min="6642" max="6642" width="14.140625" style="230" bestFit="1" customWidth="1"/>
    <col min="6643" max="6644" width="11.140625" style="230" bestFit="1" customWidth="1"/>
    <col min="6645" max="6892" width="9.140625" style="230"/>
    <col min="6893" max="6893" width="1.42578125" style="230" customWidth="1"/>
    <col min="6894" max="6894" width="60.85546875" style="230" customWidth="1"/>
    <col min="6895" max="6895" width="6" style="230" customWidth="1"/>
    <col min="6896" max="6896" width="14.140625" style="230" bestFit="1" customWidth="1"/>
    <col min="6897" max="6897" width="1.85546875" style="230" customWidth="1"/>
    <col min="6898" max="6898" width="14.140625" style="230" bestFit="1" customWidth="1"/>
    <col min="6899" max="6900" width="11.140625" style="230" bestFit="1" customWidth="1"/>
    <col min="6901" max="7148" width="9.140625" style="230"/>
    <col min="7149" max="7149" width="1.42578125" style="230" customWidth="1"/>
    <col min="7150" max="7150" width="60.85546875" style="230" customWidth="1"/>
    <col min="7151" max="7151" width="6" style="230" customWidth="1"/>
    <col min="7152" max="7152" width="14.140625" style="230" bestFit="1" customWidth="1"/>
    <col min="7153" max="7153" width="1.85546875" style="230" customWidth="1"/>
    <col min="7154" max="7154" width="14.140625" style="230" bestFit="1" customWidth="1"/>
    <col min="7155" max="7156" width="11.140625" style="230" bestFit="1" customWidth="1"/>
    <col min="7157" max="7404" width="9.140625" style="230"/>
    <col min="7405" max="7405" width="1.42578125" style="230" customWidth="1"/>
    <col min="7406" max="7406" width="60.85546875" style="230" customWidth="1"/>
    <col min="7407" max="7407" width="6" style="230" customWidth="1"/>
    <col min="7408" max="7408" width="14.140625" style="230" bestFit="1" customWidth="1"/>
    <col min="7409" max="7409" width="1.85546875" style="230" customWidth="1"/>
    <col min="7410" max="7410" width="14.140625" style="230" bestFit="1" customWidth="1"/>
    <col min="7411" max="7412" width="11.140625" style="230" bestFit="1" customWidth="1"/>
    <col min="7413" max="7660" width="9.140625" style="230"/>
    <col min="7661" max="7661" width="1.42578125" style="230" customWidth="1"/>
    <col min="7662" max="7662" width="60.85546875" style="230" customWidth="1"/>
    <col min="7663" max="7663" width="6" style="230" customWidth="1"/>
    <col min="7664" max="7664" width="14.140625" style="230" bestFit="1" customWidth="1"/>
    <col min="7665" max="7665" width="1.85546875" style="230" customWidth="1"/>
    <col min="7666" max="7666" width="14.140625" style="230" bestFit="1" customWidth="1"/>
    <col min="7667" max="7668" width="11.140625" style="230" bestFit="1" customWidth="1"/>
    <col min="7669" max="7916" width="9.140625" style="230"/>
    <col min="7917" max="7917" width="1.42578125" style="230" customWidth="1"/>
    <col min="7918" max="7918" width="60.85546875" style="230" customWidth="1"/>
    <col min="7919" max="7919" width="6" style="230" customWidth="1"/>
    <col min="7920" max="7920" width="14.140625" style="230" bestFit="1" customWidth="1"/>
    <col min="7921" max="7921" width="1.85546875" style="230" customWidth="1"/>
    <col min="7922" max="7922" width="14.140625" style="230" bestFit="1" customWidth="1"/>
    <col min="7923" max="7924" width="11.140625" style="230" bestFit="1" customWidth="1"/>
    <col min="7925" max="8172" width="9.140625" style="230"/>
    <col min="8173" max="8173" width="1.42578125" style="230" customWidth="1"/>
    <col min="8174" max="8174" width="60.85546875" style="230" customWidth="1"/>
    <col min="8175" max="8175" width="6" style="230" customWidth="1"/>
    <col min="8176" max="8176" width="14.140625" style="230" bestFit="1" customWidth="1"/>
    <col min="8177" max="8177" width="1.85546875" style="230" customWidth="1"/>
    <col min="8178" max="8178" width="14.140625" style="230" bestFit="1" customWidth="1"/>
    <col min="8179" max="8180" width="11.140625" style="230" bestFit="1" customWidth="1"/>
    <col min="8181" max="8428" width="9.140625" style="230"/>
    <col min="8429" max="8429" width="1.42578125" style="230" customWidth="1"/>
    <col min="8430" max="8430" width="60.85546875" style="230" customWidth="1"/>
    <col min="8431" max="8431" width="6" style="230" customWidth="1"/>
    <col min="8432" max="8432" width="14.140625" style="230" bestFit="1" customWidth="1"/>
    <col min="8433" max="8433" width="1.85546875" style="230" customWidth="1"/>
    <col min="8434" max="8434" width="14.140625" style="230" bestFit="1" customWidth="1"/>
    <col min="8435" max="8436" width="11.140625" style="230" bestFit="1" customWidth="1"/>
    <col min="8437" max="8684" width="9.140625" style="230"/>
    <col min="8685" max="8685" width="1.42578125" style="230" customWidth="1"/>
    <col min="8686" max="8686" width="60.85546875" style="230" customWidth="1"/>
    <col min="8687" max="8687" width="6" style="230" customWidth="1"/>
    <col min="8688" max="8688" width="14.140625" style="230" bestFit="1" customWidth="1"/>
    <col min="8689" max="8689" width="1.85546875" style="230" customWidth="1"/>
    <col min="8690" max="8690" width="14.140625" style="230" bestFit="1" customWidth="1"/>
    <col min="8691" max="8692" width="11.140625" style="230" bestFit="1" customWidth="1"/>
    <col min="8693" max="8940" width="9.140625" style="230"/>
    <col min="8941" max="8941" width="1.42578125" style="230" customWidth="1"/>
    <col min="8942" max="8942" width="60.85546875" style="230" customWidth="1"/>
    <col min="8943" max="8943" width="6" style="230" customWidth="1"/>
    <col min="8944" max="8944" width="14.140625" style="230" bestFit="1" customWidth="1"/>
    <col min="8945" max="8945" width="1.85546875" style="230" customWidth="1"/>
    <col min="8946" max="8946" width="14.140625" style="230" bestFit="1" customWidth="1"/>
    <col min="8947" max="8948" width="11.140625" style="230" bestFit="1" customWidth="1"/>
    <col min="8949" max="9196" width="9.140625" style="230"/>
    <col min="9197" max="9197" width="1.42578125" style="230" customWidth="1"/>
    <col min="9198" max="9198" width="60.85546875" style="230" customWidth="1"/>
    <col min="9199" max="9199" width="6" style="230" customWidth="1"/>
    <col min="9200" max="9200" width="14.140625" style="230" bestFit="1" customWidth="1"/>
    <col min="9201" max="9201" width="1.85546875" style="230" customWidth="1"/>
    <col min="9202" max="9202" width="14.140625" style="230" bestFit="1" customWidth="1"/>
    <col min="9203" max="9204" width="11.140625" style="230" bestFit="1" customWidth="1"/>
    <col min="9205" max="9452" width="9.140625" style="230"/>
    <col min="9453" max="9453" width="1.42578125" style="230" customWidth="1"/>
    <col min="9454" max="9454" width="60.85546875" style="230" customWidth="1"/>
    <col min="9455" max="9455" width="6" style="230" customWidth="1"/>
    <col min="9456" max="9456" width="14.140625" style="230" bestFit="1" customWidth="1"/>
    <col min="9457" max="9457" width="1.85546875" style="230" customWidth="1"/>
    <col min="9458" max="9458" width="14.140625" style="230" bestFit="1" customWidth="1"/>
    <col min="9459" max="9460" width="11.140625" style="230" bestFit="1" customWidth="1"/>
    <col min="9461" max="9708" width="9.140625" style="230"/>
    <col min="9709" max="9709" width="1.42578125" style="230" customWidth="1"/>
    <col min="9710" max="9710" width="60.85546875" style="230" customWidth="1"/>
    <col min="9711" max="9711" width="6" style="230" customWidth="1"/>
    <col min="9712" max="9712" width="14.140625" style="230" bestFit="1" customWidth="1"/>
    <col min="9713" max="9713" width="1.85546875" style="230" customWidth="1"/>
    <col min="9714" max="9714" width="14.140625" style="230" bestFit="1" customWidth="1"/>
    <col min="9715" max="9716" width="11.140625" style="230" bestFit="1" customWidth="1"/>
    <col min="9717" max="9964" width="9.140625" style="230"/>
    <col min="9965" max="9965" width="1.42578125" style="230" customWidth="1"/>
    <col min="9966" max="9966" width="60.85546875" style="230" customWidth="1"/>
    <col min="9967" max="9967" width="6" style="230" customWidth="1"/>
    <col min="9968" max="9968" width="14.140625" style="230" bestFit="1" customWidth="1"/>
    <col min="9969" max="9969" width="1.85546875" style="230" customWidth="1"/>
    <col min="9970" max="9970" width="14.140625" style="230" bestFit="1" customWidth="1"/>
    <col min="9971" max="9972" width="11.140625" style="230" bestFit="1" customWidth="1"/>
    <col min="9973" max="10220" width="9.140625" style="230"/>
    <col min="10221" max="10221" width="1.42578125" style="230" customWidth="1"/>
    <col min="10222" max="10222" width="60.85546875" style="230" customWidth="1"/>
    <col min="10223" max="10223" width="6" style="230" customWidth="1"/>
    <col min="10224" max="10224" width="14.140625" style="230" bestFit="1" customWidth="1"/>
    <col min="10225" max="10225" width="1.85546875" style="230" customWidth="1"/>
    <col min="10226" max="10226" width="14.140625" style="230" bestFit="1" customWidth="1"/>
    <col min="10227" max="10228" width="11.140625" style="230" bestFit="1" customWidth="1"/>
    <col min="10229" max="10476" width="9.140625" style="230"/>
    <col min="10477" max="10477" width="1.42578125" style="230" customWidth="1"/>
    <col min="10478" max="10478" width="60.85546875" style="230" customWidth="1"/>
    <col min="10479" max="10479" width="6" style="230" customWidth="1"/>
    <col min="10480" max="10480" width="14.140625" style="230" bestFit="1" customWidth="1"/>
    <col min="10481" max="10481" width="1.85546875" style="230" customWidth="1"/>
    <col min="10482" max="10482" width="14.140625" style="230" bestFit="1" customWidth="1"/>
    <col min="10483" max="10484" width="11.140625" style="230" bestFit="1" customWidth="1"/>
    <col min="10485" max="10732" width="9.140625" style="230"/>
    <col min="10733" max="10733" width="1.42578125" style="230" customWidth="1"/>
    <col min="10734" max="10734" width="60.85546875" style="230" customWidth="1"/>
    <col min="10735" max="10735" width="6" style="230" customWidth="1"/>
    <col min="10736" max="10736" width="14.140625" style="230" bestFit="1" customWidth="1"/>
    <col min="10737" max="10737" width="1.85546875" style="230" customWidth="1"/>
    <col min="10738" max="10738" width="14.140625" style="230" bestFit="1" customWidth="1"/>
    <col min="10739" max="10740" width="11.140625" style="230" bestFit="1" customWidth="1"/>
    <col min="10741" max="10988" width="9.140625" style="230"/>
    <col min="10989" max="10989" width="1.42578125" style="230" customWidth="1"/>
    <col min="10990" max="10990" width="60.85546875" style="230" customWidth="1"/>
    <col min="10991" max="10991" width="6" style="230" customWidth="1"/>
    <col min="10992" max="10992" width="14.140625" style="230" bestFit="1" customWidth="1"/>
    <col min="10993" max="10993" width="1.85546875" style="230" customWidth="1"/>
    <col min="10994" max="10994" width="14.140625" style="230" bestFit="1" customWidth="1"/>
    <col min="10995" max="10996" width="11.140625" style="230" bestFit="1" customWidth="1"/>
    <col min="10997" max="11244" width="9.140625" style="230"/>
    <col min="11245" max="11245" width="1.42578125" style="230" customWidth="1"/>
    <col min="11246" max="11246" width="60.85546875" style="230" customWidth="1"/>
    <col min="11247" max="11247" width="6" style="230" customWidth="1"/>
    <col min="11248" max="11248" width="14.140625" style="230" bestFit="1" customWidth="1"/>
    <col min="11249" max="11249" width="1.85546875" style="230" customWidth="1"/>
    <col min="11250" max="11250" width="14.140625" style="230" bestFit="1" customWidth="1"/>
    <col min="11251" max="11252" width="11.140625" style="230" bestFit="1" customWidth="1"/>
    <col min="11253" max="11500" width="9.140625" style="230"/>
    <col min="11501" max="11501" width="1.42578125" style="230" customWidth="1"/>
    <col min="11502" max="11502" width="60.85546875" style="230" customWidth="1"/>
    <col min="11503" max="11503" width="6" style="230" customWidth="1"/>
    <col min="11504" max="11504" width="14.140625" style="230" bestFit="1" customWidth="1"/>
    <col min="11505" max="11505" width="1.85546875" style="230" customWidth="1"/>
    <col min="11506" max="11506" width="14.140625" style="230" bestFit="1" customWidth="1"/>
    <col min="11507" max="11508" width="11.140625" style="230" bestFit="1" customWidth="1"/>
    <col min="11509" max="11756" width="9.140625" style="230"/>
    <col min="11757" max="11757" width="1.42578125" style="230" customWidth="1"/>
    <col min="11758" max="11758" width="60.85546875" style="230" customWidth="1"/>
    <col min="11759" max="11759" width="6" style="230" customWidth="1"/>
    <col min="11760" max="11760" width="14.140625" style="230" bestFit="1" customWidth="1"/>
    <col min="11761" max="11761" width="1.85546875" style="230" customWidth="1"/>
    <col min="11762" max="11762" width="14.140625" style="230" bestFit="1" customWidth="1"/>
    <col min="11763" max="11764" width="11.140625" style="230" bestFit="1" customWidth="1"/>
    <col min="11765" max="12012" width="9.140625" style="230"/>
    <col min="12013" max="12013" width="1.42578125" style="230" customWidth="1"/>
    <col min="12014" max="12014" width="60.85546875" style="230" customWidth="1"/>
    <col min="12015" max="12015" width="6" style="230" customWidth="1"/>
    <col min="12016" max="12016" width="14.140625" style="230" bestFit="1" customWidth="1"/>
    <col min="12017" max="12017" width="1.85546875" style="230" customWidth="1"/>
    <col min="12018" max="12018" width="14.140625" style="230" bestFit="1" customWidth="1"/>
    <col min="12019" max="12020" width="11.140625" style="230" bestFit="1" customWidth="1"/>
    <col min="12021" max="12268" width="9.140625" style="230"/>
    <col min="12269" max="12269" width="1.42578125" style="230" customWidth="1"/>
    <col min="12270" max="12270" width="60.85546875" style="230" customWidth="1"/>
    <col min="12271" max="12271" width="6" style="230" customWidth="1"/>
    <col min="12272" max="12272" width="14.140625" style="230" bestFit="1" customWidth="1"/>
    <col min="12273" max="12273" width="1.85546875" style="230" customWidth="1"/>
    <col min="12274" max="12274" width="14.140625" style="230" bestFit="1" customWidth="1"/>
    <col min="12275" max="12276" width="11.140625" style="230" bestFit="1" customWidth="1"/>
    <col min="12277" max="12524" width="9.140625" style="230"/>
    <col min="12525" max="12525" width="1.42578125" style="230" customWidth="1"/>
    <col min="12526" max="12526" width="60.85546875" style="230" customWidth="1"/>
    <col min="12527" max="12527" width="6" style="230" customWidth="1"/>
    <col min="12528" max="12528" width="14.140625" style="230" bestFit="1" customWidth="1"/>
    <col min="12529" max="12529" width="1.85546875" style="230" customWidth="1"/>
    <col min="12530" max="12530" width="14.140625" style="230" bestFit="1" customWidth="1"/>
    <col min="12531" max="12532" width="11.140625" style="230" bestFit="1" customWidth="1"/>
    <col min="12533" max="12780" width="9.140625" style="230"/>
    <col min="12781" max="12781" width="1.42578125" style="230" customWidth="1"/>
    <col min="12782" max="12782" width="60.85546875" style="230" customWidth="1"/>
    <col min="12783" max="12783" width="6" style="230" customWidth="1"/>
    <col min="12784" max="12784" width="14.140625" style="230" bestFit="1" customWidth="1"/>
    <col min="12785" max="12785" width="1.85546875" style="230" customWidth="1"/>
    <col min="12786" max="12786" width="14.140625" style="230" bestFit="1" customWidth="1"/>
    <col min="12787" max="12788" width="11.140625" style="230" bestFit="1" customWidth="1"/>
    <col min="12789" max="13036" width="9.140625" style="230"/>
    <col min="13037" max="13037" width="1.42578125" style="230" customWidth="1"/>
    <col min="13038" max="13038" width="60.85546875" style="230" customWidth="1"/>
    <col min="13039" max="13039" width="6" style="230" customWidth="1"/>
    <col min="13040" max="13040" width="14.140625" style="230" bestFit="1" customWidth="1"/>
    <col min="13041" max="13041" width="1.85546875" style="230" customWidth="1"/>
    <col min="13042" max="13042" width="14.140625" style="230" bestFit="1" customWidth="1"/>
    <col min="13043" max="13044" width="11.140625" style="230" bestFit="1" customWidth="1"/>
    <col min="13045" max="13292" width="9.140625" style="230"/>
    <col min="13293" max="13293" width="1.42578125" style="230" customWidth="1"/>
    <col min="13294" max="13294" width="60.85546875" style="230" customWidth="1"/>
    <col min="13295" max="13295" width="6" style="230" customWidth="1"/>
    <col min="13296" max="13296" width="14.140625" style="230" bestFit="1" customWidth="1"/>
    <col min="13297" max="13297" width="1.85546875" style="230" customWidth="1"/>
    <col min="13298" max="13298" width="14.140625" style="230" bestFit="1" customWidth="1"/>
    <col min="13299" max="13300" width="11.140625" style="230" bestFit="1" customWidth="1"/>
    <col min="13301" max="13548" width="9.140625" style="230"/>
    <col min="13549" max="13549" width="1.42578125" style="230" customWidth="1"/>
    <col min="13550" max="13550" width="60.85546875" style="230" customWidth="1"/>
    <col min="13551" max="13551" width="6" style="230" customWidth="1"/>
    <col min="13552" max="13552" width="14.140625" style="230" bestFit="1" customWidth="1"/>
    <col min="13553" max="13553" width="1.85546875" style="230" customWidth="1"/>
    <col min="13554" max="13554" width="14.140625" style="230" bestFit="1" customWidth="1"/>
    <col min="13555" max="13556" width="11.140625" style="230" bestFit="1" customWidth="1"/>
    <col min="13557" max="13804" width="9.140625" style="230"/>
    <col min="13805" max="13805" width="1.42578125" style="230" customWidth="1"/>
    <col min="13806" max="13806" width="60.85546875" style="230" customWidth="1"/>
    <col min="13807" max="13807" width="6" style="230" customWidth="1"/>
    <col min="13808" max="13808" width="14.140625" style="230" bestFit="1" customWidth="1"/>
    <col min="13809" max="13809" width="1.85546875" style="230" customWidth="1"/>
    <col min="13810" max="13810" width="14.140625" style="230" bestFit="1" customWidth="1"/>
    <col min="13811" max="13812" width="11.140625" style="230" bestFit="1" customWidth="1"/>
    <col min="13813" max="14060" width="9.140625" style="230"/>
    <col min="14061" max="14061" width="1.42578125" style="230" customWidth="1"/>
    <col min="14062" max="14062" width="60.85546875" style="230" customWidth="1"/>
    <col min="14063" max="14063" width="6" style="230" customWidth="1"/>
    <col min="14064" max="14064" width="14.140625" style="230" bestFit="1" customWidth="1"/>
    <col min="14065" max="14065" width="1.85546875" style="230" customWidth="1"/>
    <col min="14066" max="14066" width="14.140625" style="230" bestFit="1" customWidth="1"/>
    <col min="14067" max="14068" width="11.140625" style="230" bestFit="1" customWidth="1"/>
    <col min="14069" max="14316" width="9.140625" style="230"/>
    <col min="14317" max="14317" width="1.42578125" style="230" customWidth="1"/>
    <col min="14318" max="14318" width="60.85546875" style="230" customWidth="1"/>
    <col min="14319" max="14319" width="6" style="230" customWidth="1"/>
    <col min="14320" max="14320" width="14.140625" style="230" bestFit="1" customWidth="1"/>
    <col min="14321" max="14321" width="1.85546875" style="230" customWidth="1"/>
    <col min="14322" max="14322" width="14.140625" style="230" bestFit="1" customWidth="1"/>
    <col min="14323" max="14324" width="11.140625" style="230" bestFit="1" customWidth="1"/>
    <col min="14325" max="14572" width="9.140625" style="230"/>
    <col min="14573" max="14573" width="1.42578125" style="230" customWidth="1"/>
    <col min="14574" max="14574" width="60.85546875" style="230" customWidth="1"/>
    <col min="14575" max="14575" width="6" style="230" customWidth="1"/>
    <col min="14576" max="14576" width="14.140625" style="230" bestFit="1" customWidth="1"/>
    <col min="14577" max="14577" width="1.85546875" style="230" customWidth="1"/>
    <col min="14578" max="14578" width="14.140625" style="230" bestFit="1" customWidth="1"/>
    <col min="14579" max="14580" width="11.140625" style="230" bestFit="1" customWidth="1"/>
    <col min="14581" max="14828" width="9.140625" style="230"/>
    <col min="14829" max="14829" width="1.42578125" style="230" customWidth="1"/>
    <col min="14830" max="14830" width="60.85546875" style="230" customWidth="1"/>
    <col min="14831" max="14831" width="6" style="230" customWidth="1"/>
    <col min="14832" max="14832" width="14.140625" style="230" bestFit="1" customWidth="1"/>
    <col min="14833" max="14833" width="1.85546875" style="230" customWidth="1"/>
    <col min="14834" max="14834" width="14.140625" style="230" bestFit="1" customWidth="1"/>
    <col min="14835" max="14836" width="11.140625" style="230" bestFit="1" customWidth="1"/>
    <col min="14837" max="15084" width="9.140625" style="230"/>
    <col min="15085" max="15085" width="1.42578125" style="230" customWidth="1"/>
    <col min="15086" max="15086" width="60.85546875" style="230" customWidth="1"/>
    <col min="15087" max="15087" width="6" style="230" customWidth="1"/>
    <col min="15088" max="15088" width="14.140625" style="230" bestFit="1" customWidth="1"/>
    <col min="15089" max="15089" width="1.85546875" style="230" customWidth="1"/>
    <col min="15090" max="15090" width="14.140625" style="230" bestFit="1" customWidth="1"/>
    <col min="15091" max="15092" width="11.140625" style="230" bestFit="1" customWidth="1"/>
    <col min="15093" max="15340" width="9.140625" style="230"/>
    <col min="15341" max="15341" width="1.42578125" style="230" customWidth="1"/>
    <col min="15342" max="15342" width="60.85546875" style="230" customWidth="1"/>
    <col min="15343" max="15343" width="6" style="230" customWidth="1"/>
    <col min="15344" max="15344" width="14.140625" style="230" bestFit="1" customWidth="1"/>
    <col min="15345" max="15345" width="1.85546875" style="230" customWidth="1"/>
    <col min="15346" max="15346" width="14.140625" style="230" bestFit="1" customWidth="1"/>
    <col min="15347" max="15348" width="11.140625" style="230" bestFit="1" customWidth="1"/>
    <col min="15349" max="15596" width="9.140625" style="230"/>
    <col min="15597" max="15597" width="1.42578125" style="230" customWidth="1"/>
    <col min="15598" max="15598" width="60.85546875" style="230" customWidth="1"/>
    <col min="15599" max="15599" width="6" style="230" customWidth="1"/>
    <col min="15600" max="15600" width="14.140625" style="230" bestFit="1" customWidth="1"/>
    <col min="15601" max="15601" width="1.85546875" style="230" customWidth="1"/>
    <col min="15602" max="15602" width="14.140625" style="230" bestFit="1" customWidth="1"/>
    <col min="15603" max="15604" width="11.140625" style="230" bestFit="1" customWidth="1"/>
    <col min="15605" max="15852" width="9.140625" style="230"/>
    <col min="15853" max="15853" width="1.42578125" style="230" customWidth="1"/>
    <col min="15854" max="15854" width="60.85546875" style="230" customWidth="1"/>
    <col min="15855" max="15855" width="6" style="230" customWidth="1"/>
    <col min="15856" max="15856" width="14.140625" style="230" bestFit="1" customWidth="1"/>
    <col min="15857" max="15857" width="1.85546875" style="230" customWidth="1"/>
    <col min="15858" max="15858" width="14.140625" style="230" bestFit="1" customWidth="1"/>
    <col min="15859" max="15860" width="11.140625" style="230" bestFit="1" customWidth="1"/>
    <col min="15861" max="16108" width="9.140625" style="230"/>
    <col min="16109" max="16109" width="1.42578125" style="230" customWidth="1"/>
    <col min="16110" max="16110" width="60.85546875" style="230" customWidth="1"/>
    <col min="16111" max="16111" width="6" style="230" customWidth="1"/>
    <col min="16112" max="16112" width="14.140625" style="230" bestFit="1" customWidth="1"/>
    <col min="16113" max="16113" width="1.85546875" style="230" customWidth="1"/>
    <col min="16114" max="16114" width="14.140625" style="230" bestFit="1" customWidth="1"/>
    <col min="16115" max="16116" width="11.140625" style="230" bestFit="1" customWidth="1"/>
    <col min="16117" max="16373" width="9.140625" style="230"/>
    <col min="16374" max="16384" width="9.140625" style="230" customWidth="1"/>
  </cols>
  <sheetData>
    <row r="1" spans="1:43" ht="12.75" x14ac:dyDescent="0.2">
      <c r="A1" s="327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43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43" ht="26.25" thickBot="1" x14ac:dyDescent="0.3">
      <c r="B3" s="355"/>
      <c r="C3" s="60"/>
      <c r="D3" s="446" t="s">
        <v>294</v>
      </c>
      <c r="E3" s="446" t="s">
        <v>295</v>
      </c>
      <c r="F3" s="446" t="s">
        <v>296</v>
      </c>
      <c r="G3" s="446" t="s">
        <v>297</v>
      </c>
      <c r="H3" s="446" t="s">
        <v>298</v>
      </c>
      <c r="I3" s="446" t="s">
        <v>299</v>
      </c>
      <c r="J3" s="446" t="s">
        <v>300</v>
      </c>
      <c r="K3" s="446" t="s">
        <v>301</v>
      </c>
      <c r="L3" s="446" t="s">
        <v>302</v>
      </c>
      <c r="M3" s="446" t="s">
        <v>314</v>
      </c>
      <c r="N3" s="446" t="s">
        <v>303</v>
      </c>
      <c r="O3" s="446" t="s">
        <v>304</v>
      </c>
      <c r="P3" s="446" t="s">
        <v>305</v>
      </c>
      <c r="Q3" s="446" t="s">
        <v>306</v>
      </c>
      <c r="R3" s="446" t="s">
        <v>307</v>
      </c>
      <c r="S3" s="446" t="s">
        <v>308</v>
      </c>
      <c r="T3" s="446" t="s">
        <v>309</v>
      </c>
      <c r="U3" s="446" t="s">
        <v>310</v>
      </c>
      <c r="V3" s="446" t="s">
        <v>311</v>
      </c>
      <c r="W3" s="446" t="s">
        <v>312</v>
      </c>
      <c r="X3" s="446" t="s">
        <v>313</v>
      </c>
      <c r="Y3" s="446" t="s">
        <v>374</v>
      </c>
      <c r="Z3" s="446" t="s">
        <v>375</v>
      </c>
      <c r="AA3" s="446" t="s">
        <v>376</v>
      </c>
      <c r="AB3" s="446" t="s">
        <v>377</v>
      </c>
      <c r="AC3" s="446" t="s">
        <v>648</v>
      </c>
      <c r="AD3" s="446" t="s">
        <v>661</v>
      </c>
      <c r="AE3" s="446" t="s">
        <v>664</v>
      </c>
      <c r="AF3" s="446" t="s">
        <v>683</v>
      </c>
      <c r="AG3" s="446" t="s">
        <v>734</v>
      </c>
      <c r="AH3" s="446" t="s">
        <v>735</v>
      </c>
      <c r="AI3" s="446" t="s">
        <v>736</v>
      </c>
      <c r="AJ3" s="446" t="s">
        <v>737</v>
      </c>
      <c r="AK3" s="446" t="s">
        <v>738</v>
      </c>
      <c r="AL3" s="446" t="s">
        <v>756</v>
      </c>
      <c r="AM3" s="446" t="s">
        <v>763</v>
      </c>
      <c r="AN3" s="446" t="s">
        <v>777</v>
      </c>
      <c r="AO3" s="446" t="s">
        <v>778</v>
      </c>
      <c r="AP3" s="446" t="s">
        <v>779</v>
      </c>
      <c r="AQ3" s="293" t="s">
        <v>769</v>
      </c>
    </row>
    <row r="4" spans="1:43" ht="15.75" thickBot="1" x14ac:dyDescent="0.3">
      <c r="B4" s="294"/>
      <c r="C4" s="60"/>
      <c r="D4" s="447" t="s">
        <v>220</v>
      </c>
      <c r="E4" s="447" t="s">
        <v>220</v>
      </c>
      <c r="F4" s="447" t="s">
        <v>220</v>
      </c>
      <c r="G4" s="447" t="s">
        <v>220</v>
      </c>
      <c r="H4" s="447" t="s">
        <v>220</v>
      </c>
      <c r="I4" s="447" t="s">
        <v>220</v>
      </c>
      <c r="J4" s="447" t="s">
        <v>220</v>
      </c>
      <c r="K4" s="447" t="s">
        <v>220</v>
      </c>
      <c r="L4" s="447" t="s">
        <v>220</v>
      </c>
      <c r="M4" s="447" t="s">
        <v>220</v>
      </c>
      <c r="N4" s="447" t="s">
        <v>220</v>
      </c>
      <c r="O4" s="447" t="s">
        <v>220</v>
      </c>
      <c r="P4" s="447" t="s">
        <v>220</v>
      </c>
      <c r="Q4" s="447" t="s">
        <v>220</v>
      </c>
      <c r="R4" s="447" t="s">
        <v>220</v>
      </c>
      <c r="S4" s="447" t="s">
        <v>220</v>
      </c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P4" s="447" t="s">
        <v>220</v>
      </c>
      <c r="AQ4" s="294" t="s">
        <v>220</v>
      </c>
    </row>
    <row r="5" spans="1:43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4"/>
      <c r="X5" s="63"/>
      <c r="Y5" s="63"/>
      <c r="Z5" s="63"/>
      <c r="AA5" s="494"/>
      <c r="AB5" s="494"/>
      <c r="AC5" s="494"/>
    </row>
    <row r="6" spans="1:43" s="231" customFormat="1" x14ac:dyDescent="0.25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43" s="231" customFormat="1" x14ac:dyDescent="0.25">
      <c r="A7"/>
      <c r="B7" s="438" t="s">
        <v>350</v>
      </c>
      <c r="C7" s="439"/>
      <c r="D7" s="440">
        <v>2824.9014464496049</v>
      </c>
      <c r="E7" s="440">
        <v>88532</v>
      </c>
      <c r="F7" s="440">
        <v>73563.333320000034</v>
      </c>
      <c r="G7" s="440">
        <v>163648</v>
      </c>
      <c r="H7" s="440">
        <v>285570.91075999959</v>
      </c>
      <c r="I7" s="440">
        <v>93521</v>
      </c>
      <c r="J7" s="440">
        <v>26773</v>
      </c>
      <c r="K7" s="440">
        <v>161252</v>
      </c>
      <c r="L7" s="440">
        <v>238004</v>
      </c>
      <c r="M7" s="441">
        <v>10518</v>
      </c>
      <c r="N7" s="441">
        <v>-74613</v>
      </c>
      <c r="O7" s="441">
        <v>-229285</v>
      </c>
      <c r="P7" s="441">
        <v>-228876</v>
      </c>
      <c r="Q7" s="441">
        <v>-150924</v>
      </c>
      <c r="R7" s="441">
        <v>98</v>
      </c>
      <c r="S7" s="441">
        <v>30351</v>
      </c>
      <c r="T7" s="441">
        <v>74205</v>
      </c>
      <c r="U7" s="441">
        <v>116433</v>
      </c>
      <c r="V7" s="441">
        <v>49723</v>
      </c>
      <c r="W7" s="441">
        <v>112799</v>
      </c>
      <c r="X7" s="441">
        <v>245191</v>
      </c>
      <c r="Y7" s="441">
        <v>243800</v>
      </c>
      <c r="Z7" s="441">
        <f>68.9*1000</f>
        <v>68900</v>
      </c>
      <c r="AA7" s="441">
        <v>68000</v>
      </c>
      <c r="AB7" s="441">
        <v>129000</v>
      </c>
      <c r="AC7" s="441">
        <v>73500</v>
      </c>
      <c r="AD7" s="441">
        <v>-138900</v>
      </c>
      <c r="AE7" s="441">
        <v>-231000</v>
      </c>
      <c r="AF7" s="441">
        <v>-208400</v>
      </c>
      <c r="AG7" s="441">
        <v>-266900</v>
      </c>
      <c r="AH7" s="441">
        <v>-85200</v>
      </c>
      <c r="AI7" s="441">
        <v>-155000</v>
      </c>
      <c r="AJ7" s="441">
        <v>-180600</v>
      </c>
      <c r="AK7" s="441">
        <v>-264400</v>
      </c>
      <c r="AL7" s="441">
        <v>-55500</v>
      </c>
      <c r="AM7" s="441">
        <v>-46900</v>
      </c>
      <c r="AN7" s="441">
        <v>1700</v>
      </c>
      <c r="AO7" s="441">
        <v>191800</v>
      </c>
      <c r="AP7" s="441">
        <v>130600</v>
      </c>
      <c r="AQ7" s="441">
        <v>139800</v>
      </c>
    </row>
    <row r="8" spans="1:43" s="231" customFormat="1" x14ac:dyDescent="0.25">
      <c r="A8"/>
      <c r="B8" s="438" t="s">
        <v>351</v>
      </c>
      <c r="C8" s="439"/>
      <c r="D8" s="442"/>
      <c r="E8" s="442"/>
      <c r="F8" s="442"/>
      <c r="G8" s="442"/>
      <c r="H8" s="442"/>
      <c r="I8" s="442"/>
      <c r="J8" s="442"/>
      <c r="K8" s="443"/>
      <c r="L8" s="443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97"/>
      <c r="X8" s="442"/>
      <c r="Y8" s="442"/>
      <c r="Z8" s="442"/>
      <c r="AA8" s="497"/>
      <c r="AB8" s="497">
        <v>0</v>
      </c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</row>
    <row r="9" spans="1:43" s="231" customFormat="1" x14ac:dyDescent="0.25">
      <c r="A9"/>
      <c r="B9" s="444" t="s">
        <v>372</v>
      </c>
      <c r="C9" s="439" t="s">
        <v>141</v>
      </c>
      <c r="D9" s="445"/>
      <c r="E9" s="445">
        <f>E10+E11</f>
        <v>388845</v>
      </c>
      <c r="F9" s="445">
        <f t="shared" ref="F9:M9" si="0">F10+F11</f>
        <v>90819.97395</v>
      </c>
      <c r="G9" s="445">
        <f t="shared" si="0"/>
        <v>181540</v>
      </c>
      <c r="H9" s="445">
        <f t="shared" si="0"/>
        <v>272059.15781</v>
      </c>
      <c r="I9" s="445">
        <f t="shared" si="0"/>
        <v>382791</v>
      </c>
      <c r="J9" s="445">
        <f t="shared" si="0"/>
        <v>102396</v>
      </c>
      <c r="K9" s="445">
        <f t="shared" si="0"/>
        <v>198308</v>
      </c>
      <c r="L9" s="445">
        <f t="shared" si="0"/>
        <v>318619</v>
      </c>
      <c r="M9" s="445">
        <f t="shared" si="0"/>
        <v>648982</v>
      </c>
      <c r="N9" s="445">
        <f t="shared" ref="N9" si="1">N10+N11</f>
        <v>142359</v>
      </c>
      <c r="O9" s="445">
        <f t="shared" ref="O9" si="2">O10+O11</f>
        <v>324138</v>
      </c>
      <c r="P9" s="445">
        <f t="shared" ref="P9" si="3">P10+P11</f>
        <v>470290</v>
      </c>
      <c r="Q9" s="445">
        <f t="shared" ref="Q9" si="4">Q10+Q11</f>
        <v>621592</v>
      </c>
      <c r="R9" s="445">
        <f t="shared" ref="R9" si="5">R10+R11</f>
        <v>143841</v>
      </c>
      <c r="S9" s="445">
        <f t="shared" ref="S9" si="6">S10+S11</f>
        <v>287360</v>
      </c>
      <c r="T9" s="445">
        <f t="shared" ref="T9" si="7">T10+T11</f>
        <v>428972</v>
      </c>
      <c r="U9" s="445">
        <f t="shared" ref="U9" si="8">U10+U11</f>
        <v>546885</v>
      </c>
      <c r="V9" s="445">
        <f t="shared" ref="V9" si="9">V10+V11</f>
        <v>137015</v>
      </c>
      <c r="W9" s="445">
        <f t="shared" ref="W9" si="10">W10+W11</f>
        <v>288640</v>
      </c>
      <c r="X9" s="445">
        <v>425902</v>
      </c>
      <c r="Y9" s="445">
        <v>629400</v>
      </c>
      <c r="Z9" s="445">
        <v>171600</v>
      </c>
      <c r="AA9" s="445">
        <v>348200</v>
      </c>
      <c r="AB9" s="445">
        <v>530300</v>
      </c>
      <c r="AC9" s="445">
        <v>716500</v>
      </c>
      <c r="AD9" s="445">
        <v>195600</v>
      </c>
      <c r="AE9" s="445">
        <v>388700</v>
      </c>
      <c r="AF9" s="445">
        <v>579000</v>
      </c>
      <c r="AG9" s="445">
        <v>766600</v>
      </c>
      <c r="AH9" s="445">
        <v>175400</v>
      </c>
      <c r="AI9" s="445">
        <v>355100</v>
      </c>
      <c r="AJ9" s="445">
        <v>530700</v>
      </c>
      <c r="AK9" s="445">
        <v>722000</v>
      </c>
      <c r="AL9" s="445">
        <v>183900</v>
      </c>
      <c r="AM9" s="445">
        <v>365400</v>
      </c>
      <c r="AN9" s="445">
        <v>550200</v>
      </c>
      <c r="AO9" s="445">
        <v>733000</v>
      </c>
      <c r="AP9" s="445">
        <v>191400</v>
      </c>
      <c r="AQ9" s="445">
        <v>389700</v>
      </c>
    </row>
    <row r="10" spans="1:43" s="231" customFormat="1" ht="15" hidden="1" customHeight="1" outlineLevel="1" x14ac:dyDescent="0.25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  <c r="AG10" s="233"/>
    </row>
    <row r="11" spans="1:43" s="231" customFormat="1" ht="15" hidden="1" customHeight="1" outlineLevel="1" x14ac:dyDescent="0.25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  <c r="AG11" s="233"/>
    </row>
    <row r="12" spans="1:43" s="231" customFormat="1" ht="25.5" hidden="1" customHeight="1" outlineLevel="1" collapsed="1" x14ac:dyDescent="0.25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233">
        <v>-8900</v>
      </c>
      <c r="AH12" s="794"/>
      <c r="AI12" s="794">
        <v>-4100</v>
      </c>
      <c r="AJ12" s="794">
        <v>-17700</v>
      </c>
      <c r="AK12" s="794">
        <v>-19200</v>
      </c>
      <c r="AL12" s="794"/>
      <c r="AM12" s="794">
        <v>-6300</v>
      </c>
      <c r="AN12" s="794"/>
      <c r="AO12" s="794"/>
      <c r="AP12" s="794"/>
      <c r="AQ12" s="794"/>
    </row>
    <row r="13" spans="1:43" s="231" customFormat="1" hidden="1" outlineLevel="1" x14ac:dyDescent="0.25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  <c r="AG13" s="233"/>
    </row>
    <row r="14" spans="1:43" s="231" customFormat="1" hidden="1" outlineLevel="1" x14ac:dyDescent="0.25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233">
        <v>13900</v>
      </c>
      <c r="AH14" s="794"/>
      <c r="AI14" s="794">
        <v>4700</v>
      </c>
      <c r="AJ14" s="794">
        <v>5600</v>
      </c>
      <c r="AK14" s="794">
        <v>4800</v>
      </c>
      <c r="AL14" s="794"/>
      <c r="AM14" s="794">
        <v>3300</v>
      </c>
      <c r="AN14" s="794"/>
      <c r="AO14" s="794"/>
      <c r="AP14" s="794"/>
      <c r="AQ14" s="794"/>
    </row>
    <row r="15" spans="1:43" s="231" customFormat="1" collapsed="1" x14ac:dyDescent="0.25">
      <c r="A15"/>
      <c r="B15" s="444" t="s">
        <v>357</v>
      </c>
      <c r="C15" s="439"/>
      <c r="D15" s="445">
        <v>127.37608999999846</v>
      </c>
      <c r="E15" s="445">
        <v>4243</v>
      </c>
      <c r="F15" s="445">
        <v>845.05084999999997</v>
      </c>
      <c r="G15" s="445">
        <v>4280</v>
      </c>
      <c r="H15" s="445">
        <v>5704.4546899999996</v>
      </c>
      <c r="I15" s="445">
        <v>-7983</v>
      </c>
      <c r="J15" s="445">
        <v>2601</v>
      </c>
      <c r="K15" s="445">
        <v>8060</v>
      </c>
      <c r="L15" s="445">
        <v>17220</v>
      </c>
      <c r="M15" s="445">
        <v>24389</v>
      </c>
      <c r="N15" s="445">
        <v>7383</v>
      </c>
      <c r="O15" s="445">
        <v>15673</v>
      </c>
      <c r="P15" s="445">
        <v>22617</v>
      </c>
      <c r="Q15" s="445">
        <v>31945</v>
      </c>
      <c r="R15" s="445">
        <v>7445</v>
      </c>
      <c r="S15" s="445">
        <v>14537</v>
      </c>
      <c r="T15" s="445">
        <v>19416</v>
      </c>
      <c r="U15" s="445">
        <v>24758</v>
      </c>
      <c r="V15" s="445">
        <v>5711</v>
      </c>
      <c r="W15" s="445">
        <v>9689</v>
      </c>
      <c r="X15" s="445">
        <v>12773</v>
      </c>
      <c r="Y15" s="445">
        <v>18300</v>
      </c>
      <c r="Z15" s="445">
        <v>13800</v>
      </c>
      <c r="AA15" s="445">
        <v>27900</v>
      </c>
      <c r="AB15" s="445">
        <v>39700</v>
      </c>
      <c r="AC15" s="445">
        <v>53700</v>
      </c>
      <c r="AD15" s="445">
        <v>15800</v>
      </c>
      <c r="AE15" s="445">
        <v>30000</v>
      </c>
      <c r="AF15" s="445">
        <v>42300</v>
      </c>
      <c r="AG15" s="445">
        <v>54400</v>
      </c>
      <c r="AH15" s="445">
        <v>12700</v>
      </c>
      <c r="AI15" s="445">
        <v>24300</v>
      </c>
      <c r="AJ15" s="445">
        <v>36200</v>
      </c>
      <c r="AK15" s="445">
        <v>50100</v>
      </c>
      <c r="AL15" s="445">
        <v>19400</v>
      </c>
      <c r="AM15" s="445">
        <v>45600</v>
      </c>
      <c r="AN15" s="445">
        <v>82600</v>
      </c>
      <c r="AO15" s="445">
        <v>122400</v>
      </c>
      <c r="AP15" s="445">
        <v>31700</v>
      </c>
      <c r="AQ15" s="908">
        <v>67800</v>
      </c>
    </row>
    <row r="16" spans="1:43" s="231" customFormat="1" hidden="1" outlineLevel="2" x14ac:dyDescent="0.25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G16" s="233"/>
      <c r="AI16" s="231">
        <v>0.6</v>
      </c>
      <c r="AL16" s="231">
        <v>0</v>
      </c>
      <c r="AQ16" s="909">
        <v>-300</v>
      </c>
    </row>
    <row r="17" spans="1:43" s="231" customFormat="1" hidden="1" outlineLevel="2" x14ac:dyDescent="0.25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G17" s="233"/>
      <c r="AI17" s="231">
        <v>-3.7</v>
      </c>
      <c r="AL17" s="231">
        <v>0</v>
      </c>
      <c r="AQ17" s="445">
        <v>195700</v>
      </c>
    </row>
    <row r="18" spans="1:43" s="231" customFormat="1" hidden="1" outlineLevel="2" x14ac:dyDescent="0.25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  <c r="AG18" s="233"/>
      <c r="AL18" s="231">
        <v>0</v>
      </c>
    </row>
    <row r="19" spans="1:43" s="231" customFormat="1" hidden="1" outlineLevel="2" x14ac:dyDescent="0.2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  <c r="AG19" s="233"/>
      <c r="AL19" s="231">
        <v>0</v>
      </c>
    </row>
    <row r="20" spans="1:43" s="231" customFormat="1" collapsed="1" x14ac:dyDescent="0.25">
      <c r="A20"/>
      <c r="B20" s="444" t="s">
        <v>369</v>
      </c>
      <c r="C20" s="439"/>
      <c r="D20" s="445">
        <v>3748.4189399999991</v>
      </c>
      <c r="E20" s="445">
        <v>3734</v>
      </c>
      <c r="F20" s="445">
        <v>1417.2503999999997</v>
      </c>
      <c r="G20" s="445">
        <v>2114</v>
      </c>
      <c r="H20" s="445">
        <v>2589.9962400000004</v>
      </c>
      <c r="I20" s="445">
        <v>14488</v>
      </c>
      <c r="J20" s="445">
        <v>957</v>
      </c>
      <c r="K20" s="445">
        <v>1260</v>
      </c>
      <c r="L20" s="445">
        <v>372</v>
      </c>
      <c r="M20" s="445">
        <v>-210</v>
      </c>
      <c r="N20" s="445">
        <v>-161</v>
      </c>
      <c r="O20" s="445">
        <v>-1265</v>
      </c>
      <c r="P20" s="445">
        <v>-809</v>
      </c>
      <c r="Q20" s="445">
        <v>-523</v>
      </c>
      <c r="R20" s="445">
        <v>491</v>
      </c>
      <c r="S20" s="445">
        <v>297</v>
      </c>
      <c r="T20" s="445">
        <v>1426</v>
      </c>
      <c r="U20" s="445">
        <v>3106</v>
      </c>
      <c r="V20" s="445">
        <v>1127</v>
      </c>
      <c r="W20" s="445">
        <v>2496</v>
      </c>
      <c r="X20" s="445">
        <v>3987</v>
      </c>
      <c r="Y20" s="445">
        <v>4300</v>
      </c>
      <c r="Z20" s="445">
        <v>200</v>
      </c>
      <c r="AA20" s="445">
        <v>800</v>
      </c>
      <c r="AB20" s="445">
        <v>1200</v>
      </c>
      <c r="AC20" s="445">
        <v>1700</v>
      </c>
      <c r="AD20" s="445">
        <v>1300</v>
      </c>
      <c r="AE20" s="445">
        <v>1500</v>
      </c>
      <c r="AF20" s="445">
        <v>1900</v>
      </c>
      <c r="AG20" s="445">
        <v>2000</v>
      </c>
      <c r="AH20" s="445">
        <v>300</v>
      </c>
      <c r="AI20" s="445">
        <v>600</v>
      </c>
      <c r="AJ20" s="445">
        <v>400</v>
      </c>
      <c r="AK20" s="445">
        <v>700</v>
      </c>
      <c r="AL20" s="445">
        <v>400</v>
      </c>
      <c r="AM20" s="445">
        <v>100</v>
      </c>
      <c r="AN20" s="445">
        <v>300</v>
      </c>
      <c r="AO20" s="445">
        <v>300</v>
      </c>
      <c r="AP20" s="445">
        <v>-100</v>
      </c>
      <c r="AQ20" s="445">
        <v>-300</v>
      </c>
    </row>
    <row r="21" spans="1:43" s="231" customFormat="1" x14ac:dyDescent="0.25">
      <c r="A21"/>
      <c r="B21" s="444" t="s">
        <v>370</v>
      </c>
      <c r="C21" s="439"/>
      <c r="D21" s="445">
        <v>-4783.4146035332978</v>
      </c>
      <c r="E21" s="445">
        <v>-7463</v>
      </c>
      <c r="F21" s="445">
        <v>-394.95992999999999</v>
      </c>
      <c r="G21" s="445">
        <v>-3329</v>
      </c>
      <c r="H21" s="445">
        <v>-5755.8152699999991</v>
      </c>
      <c r="I21" s="445">
        <v>-9948</v>
      </c>
      <c r="J21" s="445">
        <v>-1040</v>
      </c>
      <c r="K21" s="445">
        <v>-8235</v>
      </c>
      <c r="L21" s="445">
        <v>-9245</v>
      </c>
      <c r="M21" s="445">
        <v>-10369</v>
      </c>
      <c r="N21" s="445">
        <v>-3663</v>
      </c>
      <c r="O21" s="445">
        <v>-6601</v>
      </c>
      <c r="P21" s="445">
        <v>-5337</v>
      </c>
      <c r="Q21" s="445">
        <v>-6633</v>
      </c>
      <c r="R21" s="445">
        <v>-2410</v>
      </c>
      <c r="S21" s="445">
        <v>-15866</v>
      </c>
      <c r="T21" s="445">
        <v>-36330</v>
      </c>
      <c r="U21" s="445">
        <v>-55322</v>
      </c>
      <c r="V21" s="445">
        <v>-23113</v>
      </c>
      <c r="W21" s="445">
        <v>-33605</v>
      </c>
      <c r="X21" s="445">
        <v>-57077</v>
      </c>
      <c r="Y21" s="445">
        <v>-75800</v>
      </c>
      <c r="Z21" s="445">
        <v>-11300</v>
      </c>
      <c r="AA21" s="445">
        <v>-23600</v>
      </c>
      <c r="AB21" s="445">
        <v>-38100</v>
      </c>
      <c r="AC21" s="445">
        <v>-53100</v>
      </c>
      <c r="AD21" s="445">
        <v>-5500</v>
      </c>
      <c r="AE21" s="445">
        <v>47000</v>
      </c>
      <c r="AF21" s="445">
        <v>45400</v>
      </c>
      <c r="AG21" s="445">
        <v>42900</v>
      </c>
      <c r="AH21" s="445">
        <v>-1400</v>
      </c>
      <c r="AI21" s="445">
        <v>-3700</v>
      </c>
      <c r="AJ21" s="445">
        <v>-7900</v>
      </c>
      <c r="AK21" s="445">
        <v>-11300</v>
      </c>
      <c r="AL21" s="445">
        <v>-3400</v>
      </c>
      <c r="AM21" s="445">
        <v>-5600</v>
      </c>
      <c r="AN21" s="445">
        <v>-8300</v>
      </c>
      <c r="AO21" s="445">
        <v>-14000</v>
      </c>
      <c r="AP21" s="445">
        <v>-23800</v>
      </c>
      <c r="AQ21" s="445">
        <v>-37100</v>
      </c>
    </row>
    <row r="22" spans="1:43" x14ac:dyDescent="0.25"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498"/>
      <c r="X22" s="276"/>
      <c r="Y22" s="276"/>
      <c r="Z22" s="276"/>
      <c r="AA22" s="498"/>
      <c r="AB22" s="498">
        <v>0</v>
      </c>
      <c r="AC22" s="498"/>
      <c r="AD22" s="498"/>
      <c r="AE22" s="498"/>
      <c r="AF22" s="498"/>
      <c r="AG22" s="498"/>
    </row>
    <row r="23" spans="1:43" s="231" customFormat="1" x14ac:dyDescent="0.25">
      <c r="A23"/>
      <c r="B23" s="438" t="s">
        <v>362</v>
      </c>
      <c r="C23" s="439"/>
      <c r="D23" s="445"/>
      <c r="E23" s="445">
        <f t="shared" ref="E23:T23" si="11">SUM(E24:E29)</f>
        <v>81579</v>
      </c>
      <c r="F23" s="445">
        <f t="shared" si="11"/>
        <v>-123322.73795000036</v>
      </c>
      <c r="G23" s="445">
        <f t="shared" si="11"/>
        <v>-218059</v>
      </c>
      <c r="H23" s="445">
        <f t="shared" si="11"/>
        <v>-210034.52604000061</v>
      </c>
      <c r="I23" s="445">
        <f t="shared" si="11"/>
        <v>127191</v>
      </c>
      <c r="J23" s="445">
        <f t="shared" si="11"/>
        <v>-292181</v>
      </c>
      <c r="K23" s="445">
        <f t="shared" si="11"/>
        <v>-280969</v>
      </c>
      <c r="L23" s="445">
        <f t="shared" si="11"/>
        <v>-401008</v>
      </c>
      <c r="M23" s="445">
        <f t="shared" si="11"/>
        <v>-201843</v>
      </c>
      <c r="N23" s="445">
        <f t="shared" si="11"/>
        <v>-179915</v>
      </c>
      <c r="O23" s="445">
        <f t="shared" si="11"/>
        <v>-85669</v>
      </c>
      <c r="P23" s="445">
        <f t="shared" si="11"/>
        <v>-127690</v>
      </c>
      <c r="Q23" s="445">
        <f t="shared" si="11"/>
        <v>-135207</v>
      </c>
      <c r="R23" s="445">
        <f t="shared" si="11"/>
        <v>-56363</v>
      </c>
      <c r="S23" s="445">
        <f t="shared" si="11"/>
        <v>-42227</v>
      </c>
      <c r="T23" s="445">
        <f t="shared" si="11"/>
        <v>-585</v>
      </c>
      <c r="U23" s="445">
        <f>SUM(U24:U29)</f>
        <v>795</v>
      </c>
      <c r="V23" s="445">
        <f t="shared" ref="V23:W23" si="12">SUM(V24:V29)</f>
        <v>28391</v>
      </c>
      <c r="W23" s="445">
        <f t="shared" si="12"/>
        <v>30307</v>
      </c>
      <c r="X23" s="445">
        <v>-10723</v>
      </c>
      <c r="Y23" s="445">
        <v>78400</v>
      </c>
      <c r="Z23" s="445">
        <v>-77600</v>
      </c>
      <c r="AA23" s="445">
        <v>-49600</v>
      </c>
      <c r="AB23" s="445">
        <v>-76900</v>
      </c>
      <c r="AC23" s="445">
        <v>70800</v>
      </c>
      <c r="AD23" s="445">
        <v>35100</v>
      </c>
      <c r="AE23" s="445">
        <v>36400</v>
      </c>
      <c r="AF23" s="445">
        <v>-21200</v>
      </c>
      <c r="AG23" s="445">
        <v>12400</v>
      </c>
      <c r="AH23" s="445">
        <v>-43900</v>
      </c>
      <c r="AI23" s="445">
        <v>-60300</v>
      </c>
      <c r="AJ23" s="445">
        <v>-86800</v>
      </c>
      <c r="AK23" s="445">
        <v>125100</v>
      </c>
      <c r="AL23" s="445">
        <v>-108700</v>
      </c>
      <c r="AM23" s="445">
        <v>-79700</v>
      </c>
      <c r="AN23" s="445">
        <v>-94500</v>
      </c>
      <c r="AO23" s="445">
        <v>-17100</v>
      </c>
      <c r="AP23" s="445">
        <v>-32200</v>
      </c>
      <c r="AQ23" s="445">
        <v>195700</v>
      </c>
    </row>
    <row r="24" spans="1:43" s="231" customFormat="1" hidden="1" outlineLevel="1" x14ac:dyDescent="0.25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G24" s="233"/>
      <c r="AI24" s="231">
        <v>29.1</v>
      </c>
    </row>
    <row r="25" spans="1:43" s="231" customFormat="1" ht="24.6" hidden="1" customHeight="1" outlineLevel="1" x14ac:dyDescent="0.25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  <c r="AG25" s="233"/>
    </row>
    <row r="26" spans="1:43" s="231" customFormat="1" hidden="1" outlineLevel="1" x14ac:dyDescent="0.25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  <c r="AG26" s="233"/>
    </row>
    <row r="27" spans="1:43" s="231" customFormat="1" hidden="1" outlineLevel="1" x14ac:dyDescent="0.25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  <c r="AG27" s="233"/>
    </row>
    <row r="28" spans="1:43" s="231" customFormat="1" hidden="1" outlineLevel="1" x14ac:dyDescent="0.25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  <c r="AG28" s="233"/>
    </row>
    <row r="29" spans="1:43" s="231" customFormat="1" hidden="1" outlineLevel="1" x14ac:dyDescent="0.25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  <c r="AG29" s="233"/>
    </row>
    <row r="30" spans="1:43" s="231" customFormat="1" collapsed="1" x14ac:dyDescent="0.25">
      <c r="A30"/>
      <c r="B30" s="444" t="s">
        <v>360</v>
      </c>
      <c r="C30" s="439"/>
      <c r="D30" s="445"/>
      <c r="E30" s="445">
        <f t="shared" ref="E30:T30" si="13">SUM(E12:E14,E16:E19)</f>
        <v>140734</v>
      </c>
      <c r="F30" s="445">
        <f t="shared" si="13"/>
        <v>-2482.0428700000002</v>
      </c>
      <c r="G30" s="445">
        <f t="shared" si="13"/>
        <v>4996</v>
      </c>
      <c r="H30" s="445">
        <f t="shared" si="13"/>
        <v>8967.7056499999999</v>
      </c>
      <c r="I30" s="445">
        <f t="shared" si="13"/>
        <v>-40128</v>
      </c>
      <c r="J30" s="445">
        <f t="shared" si="13"/>
        <v>3580</v>
      </c>
      <c r="K30" s="445">
        <f t="shared" si="13"/>
        <v>-80831</v>
      </c>
      <c r="L30" s="445">
        <f t="shared" si="13"/>
        <v>-80493</v>
      </c>
      <c r="M30" s="445">
        <f t="shared" si="13"/>
        <v>-83965</v>
      </c>
      <c r="N30" s="445">
        <f t="shared" si="13"/>
        <v>-3826</v>
      </c>
      <c r="O30" s="445">
        <f t="shared" si="13"/>
        <v>2175</v>
      </c>
      <c r="P30" s="445">
        <f t="shared" si="13"/>
        <v>2016</v>
      </c>
      <c r="Q30" s="445">
        <f t="shared" si="13"/>
        <v>19799</v>
      </c>
      <c r="R30" s="445">
        <f t="shared" si="13"/>
        <v>-464</v>
      </c>
      <c r="S30" s="445">
        <f t="shared" si="13"/>
        <v>-25741</v>
      </c>
      <c r="T30" s="445">
        <f t="shared" si="13"/>
        <v>-28880</v>
      </c>
      <c r="U30" s="445">
        <f>SUM(U12:U14,U16:U19)</f>
        <v>-35916</v>
      </c>
      <c r="V30" s="445">
        <f t="shared" ref="V30:W30" si="14">SUM(V12:V14,V16:V19)</f>
        <v>-508</v>
      </c>
      <c r="W30" s="445">
        <f t="shared" si="14"/>
        <v>-17496</v>
      </c>
      <c r="X30" s="445">
        <v>-14269</v>
      </c>
      <c r="Y30" s="445">
        <v>-35400</v>
      </c>
      <c r="Z30" s="445">
        <v>-2900</v>
      </c>
      <c r="AA30" s="445">
        <v>-16200</v>
      </c>
      <c r="AB30" s="445">
        <v>-21900</v>
      </c>
      <c r="AC30" s="445">
        <v>-56600</v>
      </c>
      <c r="AD30" s="445">
        <v>-600</v>
      </c>
      <c r="AE30" s="445">
        <v>-54600</v>
      </c>
      <c r="AF30" s="445">
        <v>-57900</v>
      </c>
      <c r="AG30" s="445">
        <v>-63300</v>
      </c>
      <c r="AH30" s="445">
        <v>-100</v>
      </c>
      <c r="AI30" s="445">
        <v>29100</v>
      </c>
      <c r="AJ30" s="445">
        <v>34000</v>
      </c>
      <c r="AK30" s="445">
        <v>92000</v>
      </c>
      <c r="AL30" s="445">
        <v>1500</v>
      </c>
      <c r="AM30" s="445">
        <v>44100</v>
      </c>
      <c r="AN30" s="445">
        <v>43100</v>
      </c>
      <c r="AO30" s="445">
        <v>13000</v>
      </c>
      <c r="AP30" s="445">
        <v>-200</v>
      </c>
      <c r="AQ30" s="445">
        <v>-58600</v>
      </c>
    </row>
    <row r="31" spans="1:43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  <c r="AG31" s="234"/>
      <c r="AL31" s="230">
        <v>0</v>
      </c>
    </row>
    <row r="32" spans="1:43" s="231" customFormat="1" x14ac:dyDescent="0.25">
      <c r="A32"/>
      <c r="B32" s="106" t="s">
        <v>349</v>
      </c>
      <c r="C32" s="60"/>
      <c r="D32" s="235">
        <v>460789.13755074446</v>
      </c>
      <c r="E32" s="235">
        <f t="shared" ref="E32:T32" si="15">SUM(E7,E9,E23,E15,E20,E21,E30)</f>
        <v>700204</v>
      </c>
      <c r="F32" s="235">
        <f t="shared" si="15"/>
        <v>40445.867769999692</v>
      </c>
      <c r="G32" s="235">
        <f t="shared" si="15"/>
        <v>135190</v>
      </c>
      <c r="H32" s="235">
        <f t="shared" si="15"/>
        <v>359101.88383999903</v>
      </c>
      <c r="I32" s="235">
        <f t="shared" si="15"/>
        <v>559932</v>
      </c>
      <c r="J32" s="235">
        <f t="shared" si="15"/>
        <v>-156914</v>
      </c>
      <c r="K32" s="235">
        <f t="shared" si="15"/>
        <v>-1155</v>
      </c>
      <c r="L32" s="235">
        <f t="shared" si="15"/>
        <v>83469</v>
      </c>
      <c r="M32" s="235">
        <f t="shared" si="15"/>
        <v>387502</v>
      </c>
      <c r="N32" s="235">
        <f t="shared" si="15"/>
        <v>-112436</v>
      </c>
      <c r="O32" s="235">
        <f t="shared" si="15"/>
        <v>19166</v>
      </c>
      <c r="P32" s="235">
        <f t="shared" si="15"/>
        <v>132211</v>
      </c>
      <c r="Q32" s="235">
        <f t="shared" si="15"/>
        <v>380049</v>
      </c>
      <c r="R32" s="235">
        <f t="shared" si="15"/>
        <v>92638</v>
      </c>
      <c r="S32" s="235">
        <f t="shared" si="15"/>
        <v>248711</v>
      </c>
      <c r="T32" s="235">
        <f t="shared" si="15"/>
        <v>458224</v>
      </c>
      <c r="U32" s="235">
        <f t="shared" ref="U32:Z32" si="16">SUM(U7,U9,U23,U15,U20,U21,U30)</f>
        <v>600739</v>
      </c>
      <c r="V32" s="235">
        <f t="shared" si="16"/>
        <v>198346</v>
      </c>
      <c r="W32" s="235">
        <f t="shared" si="16"/>
        <v>392830</v>
      </c>
      <c r="X32" s="235">
        <f t="shared" si="16"/>
        <v>605784</v>
      </c>
      <c r="Y32" s="235">
        <f t="shared" si="16"/>
        <v>863000</v>
      </c>
      <c r="Z32" s="235">
        <f t="shared" si="16"/>
        <v>162700</v>
      </c>
      <c r="AA32" s="235">
        <v>355500</v>
      </c>
      <c r="AB32" s="235">
        <v>563300</v>
      </c>
      <c r="AC32" s="235">
        <v>806500</v>
      </c>
      <c r="AD32" s="235">
        <v>102800</v>
      </c>
      <c r="AE32" s="235">
        <v>218000</v>
      </c>
      <c r="AF32" s="235">
        <v>381100</v>
      </c>
      <c r="AG32" s="235">
        <v>553100</v>
      </c>
      <c r="AH32" s="795">
        <v>57800</v>
      </c>
      <c r="AI32" s="795">
        <v>190700</v>
      </c>
      <c r="AJ32" s="795">
        <v>313900</v>
      </c>
      <c r="AK32" s="795">
        <v>699800</v>
      </c>
      <c r="AL32" s="795">
        <v>37600</v>
      </c>
      <c r="AM32" s="795">
        <v>320000</v>
      </c>
      <c r="AN32" s="795">
        <f>SUM(AN7:AN30)</f>
        <v>575100</v>
      </c>
      <c r="AO32" s="795">
        <f>SUM(AO7:AO30)</f>
        <v>1029400</v>
      </c>
      <c r="AP32" s="795">
        <f>SUM(AP7:AP30)</f>
        <v>297400</v>
      </c>
      <c r="AQ32" s="795">
        <v>695700</v>
      </c>
    </row>
    <row r="33" spans="1:43" ht="15.75" thickBot="1" x14ac:dyDescent="0.3">
      <c r="B33" s="236"/>
      <c r="C33" s="237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33"/>
      <c r="AE33" s="233"/>
      <c r="AF33" s="233"/>
      <c r="AG33" s="233"/>
      <c r="AK33" s="233"/>
      <c r="AL33" s="233"/>
      <c r="AM33" s="233"/>
      <c r="AQ33" s="233"/>
    </row>
    <row r="34" spans="1:43" ht="26.25" thickBot="1" x14ac:dyDescent="0.3">
      <c r="B34" s="293"/>
      <c r="C34" s="60"/>
      <c r="D34" s="446" t="s">
        <v>294</v>
      </c>
      <c r="E34" s="446" t="s">
        <v>295</v>
      </c>
      <c r="F34" s="446" t="s">
        <v>296</v>
      </c>
      <c r="G34" s="446" t="s">
        <v>297</v>
      </c>
      <c r="H34" s="446" t="s">
        <v>298</v>
      </c>
      <c r="I34" s="446" t="s">
        <v>299</v>
      </c>
      <c r="J34" s="446" t="s">
        <v>300</v>
      </c>
      <c r="K34" s="446" t="s">
        <v>301</v>
      </c>
      <c r="L34" s="446" t="s">
        <v>302</v>
      </c>
      <c r="M34" s="446" t="s">
        <v>314</v>
      </c>
      <c r="N34" s="446" t="s">
        <v>303</v>
      </c>
      <c r="O34" s="446" t="s">
        <v>304</v>
      </c>
      <c r="P34" s="446" t="s">
        <v>305</v>
      </c>
      <c r="Q34" s="446" t="s">
        <v>306</v>
      </c>
      <c r="R34" s="446" t="s">
        <v>307</v>
      </c>
      <c r="S34" s="446" t="s">
        <v>308</v>
      </c>
      <c r="T34" s="446" t="s">
        <v>309</v>
      </c>
      <c r="U34" s="446" t="s">
        <v>310</v>
      </c>
      <c r="V34" s="446" t="s">
        <v>311</v>
      </c>
      <c r="W34" s="446" t="s">
        <v>312</v>
      </c>
      <c r="X34" s="446" t="s">
        <v>313</v>
      </c>
      <c r="Y34" s="446" t="s">
        <v>374</v>
      </c>
      <c r="Z34" s="446" t="s">
        <v>375</v>
      </c>
      <c r="AA34" s="446" t="s">
        <v>376</v>
      </c>
      <c r="AB34" s="446" t="s">
        <v>377</v>
      </c>
      <c r="AC34" s="446" t="s">
        <v>648</v>
      </c>
      <c r="AD34" s="446" t="s">
        <v>661</v>
      </c>
      <c r="AE34" s="446" t="s">
        <v>664</v>
      </c>
      <c r="AF34" s="446" t="s">
        <v>683</v>
      </c>
      <c r="AG34" s="446" t="s">
        <v>734</v>
      </c>
      <c r="AH34" s="446" t="s">
        <v>735</v>
      </c>
      <c r="AI34" s="446" t="s">
        <v>736</v>
      </c>
      <c r="AJ34" s="446" t="s">
        <v>737</v>
      </c>
      <c r="AK34" s="446" t="s">
        <v>738</v>
      </c>
      <c r="AL34" s="446" t="s">
        <v>756</v>
      </c>
      <c r="AM34" s="446" t="s">
        <v>763</v>
      </c>
      <c r="AN34" s="446" t="s">
        <v>777</v>
      </c>
      <c r="AO34" s="446" t="s">
        <v>778</v>
      </c>
      <c r="AP34" s="446" t="s">
        <v>779</v>
      </c>
      <c r="AQ34" s="293" t="s">
        <v>769</v>
      </c>
    </row>
    <row r="35" spans="1:43" ht="15.75" thickBot="1" x14ac:dyDescent="0.3">
      <c r="B35" s="294"/>
      <c r="C35" s="60"/>
      <c r="D35" s="447" t="s">
        <v>220</v>
      </c>
      <c r="E35" s="447" t="s">
        <v>220</v>
      </c>
      <c r="F35" s="447" t="s">
        <v>220</v>
      </c>
      <c r="G35" s="447" t="s">
        <v>220</v>
      </c>
      <c r="H35" s="447" t="s">
        <v>220</v>
      </c>
      <c r="I35" s="447" t="s">
        <v>220</v>
      </c>
      <c r="J35" s="447" t="s">
        <v>220</v>
      </c>
      <c r="K35" s="447" t="s">
        <v>220</v>
      </c>
      <c r="L35" s="447" t="s">
        <v>220</v>
      </c>
      <c r="M35" s="447" t="s">
        <v>220</v>
      </c>
      <c r="N35" s="447" t="s">
        <v>220</v>
      </c>
      <c r="O35" s="447" t="s">
        <v>220</v>
      </c>
      <c r="P35" s="447" t="s">
        <v>220</v>
      </c>
      <c r="Q35" s="447" t="s">
        <v>220</v>
      </c>
      <c r="R35" s="447" t="s">
        <v>220</v>
      </c>
      <c r="S35" s="447" t="s">
        <v>220</v>
      </c>
      <c r="T35" s="447" t="s">
        <v>220</v>
      </c>
      <c r="U35" s="447" t="s">
        <v>220</v>
      </c>
      <c r="V35" s="447" t="s">
        <v>220</v>
      </c>
      <c r="W35" s="447" t="s">
        <v>220</v>
      </c>
      <c r="X35" s="447" t="s">
        <v>220</v>
      </c>
      <c r="Y35" s="447" t="s">
        <v>220</v>
      </c>
      <c r="Z35" s="447" t="s">
        <v>220</v>
      </c>
      <c r="AA35" s="447" t="s">
        <v>220</v>
      </c>
      <c r="AB35" s="447" t="s">
        <v>220</v>
      </c>
      <c r="AC35" s="447" t="s">
        <v>220</v>
      </c>
      <c r="AD35" s="447" t="s">
        <v>220</v>
      </c>
      <c r="AE35" s="447" t="s">
        <v>220</v>
      </c>
      <c r="AF35" s="447" t="s">
        <v>220</v>
      </c>
      <c r="AG35" s="447" t="s">
        <v>220</v>
      </c>
      <c r="AH35" s="447" t="s">
        <v>220</v>
      </c>
      <c r="AI35" s="447" t="s">
        <v>220</v>
      </c>
      <c r="AJ35" s="447" t="s">
        <v>220</v>
      </c>
      <c r="AK35" s="447" t="s">
        <v>220</v>
      </c>
      <c r="AL35" s="447" t="s">
        <v>220</v>
      </c>
      <c r="AM35" s="447" t="s">
        <v>220</v>
      </c>
      <c r="AN35" s="447" t="s">
        <v>220</v>
      </c>
      <c r="AO35" s="447" t="s">
        <v>220</v>
      </c>
      <c r="AP35" s="447" t="s">
        <v>220</v>
      </c>
      <c r="AQ35" s="294" t="s">
        <v>220</v>
      </c>
    </row>
    <row r="36" spans="1:43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5"/>
      <c r="X36" s="65"/>
      <c r="Y36" s="65"/>
      <c r="Z36" s="65"/>
      <c r="AA36" s="495"/>
      <c r="AB36" s="495"/>
      <c r="AC36" s="495"/>
    </row>
    <row r="37" spans="1:43" s="231" customFormat="1" x14ac:dyDescent="0.25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43" s="231" customFormat="1" x14ac:dyDescent="0.25">
      <c r="A38"/>
      <c r="B38" s="444" t="s">
        <v>334</v>
      </c>
      <c r="C38" s="445"/>
      <c r="D38" s="445">
        <v>-300887.8460907822</v>
      </c>
      <c r="E38" s="445">
        <v>-407432</v>
      </c>
      <c r="F38" s="445">
        <v>-139756.08625999998</v>
      </c>
      <c r="G38" s="445">
        <v>-309891</v>
      </c>
      <c r="H38" s="445">
        <v>-495256.94828003092</v>
      </c>
      <c r="I38" s="445">
        <v>-662567</v>
      </c>
      <c r="J38" s="445">
        <v>-135803</v>
      </c>
      <c r="K38" s="445">
        <v>-244010</v>
      </c>
      <c r="L38" s="445">
        <v>-396895</v>
      </c>
      <c r="M38" s="445">
        <v>-508662</v>
      </c>
      <c r="N38" s="445">
        <v>-175047</v>
      </c>
      <c r="O38" s="445">
        <v>-318268</v>
      </c>
      <c r="P38" s="445">
        <v>-438319</v>
      </c>
      <c r="Q38" s="445">
        <v>-588094</v>
      </c>
      <c r="R38" s="445">
        <v>-118436</v>
      </c>
      <c r="S38" s="445">
        <v>-235168</v>
      </c>
      <c r="T38" s="445">
        <v>-367906</v>
      </c>
      <c r="U38" s="445">
        <v>-511090</v>
      </c>
      <c r="V38" s="445">
        <v>-192829</v>
      </c>
      <c r="W38" s="445">
        <v>-344900</v>
      </c>
      <c r="X38" s="445">
        <v>-509481</v>
      </c>
      <c r="Y38" s="445">
        <v>-719700</v>
      </c>
      <c r="Z38" s="445">
        <v>-288900</v>
      </c>
      <c r="AA38" s="445">
        <v>-522700.00000000006</v>
      </c>
      <c r="AB38" s="445">
        <v>-816600</v>
      </c>
      <c r="AC38" s="445">
        <v>-1045800</v>
      </c>
      <c r="AD38" s="445">
        <v>-249500</v>
      </c>
      <c r="AE38" s="445">
        <v>-379900</v>
      </c>
      <c r="AF38" s="445">
        <v>-498100</v>
      </c>
      <c r="AG38" s="445">
        <v>-719000</v>
      </c>
      <c r="AH38" s="445">
        <v>-179400</v>
      </c>
      <c r="AI38" s="445">
        <v>-367500</v>
      </c>
      <c r="AJ38" s="445">
        <v>-619600</v>
      </c>
      <c r="AK38" s="445">
        <v>-808500</v>
      </c>
      <c r="AL38" s="445">
        <v>-258100.00000000003</v>
      </c>
      <c r="AM38" s="445">
        <v>-467800</v>
      </c>
      <c r="AN38" s="445">
        <v>-664200</v>
      </c>
      <c r="AO38" s="445">
        <v>-856900</v>
      </c>
      <c r="AP38" s="445">
        <v>-255800</v>
      </c>
      <c r="AQ38" s="445">
        <v>-596000</v>
      </c>
    </row>
    <row r="39" spans="1:43" s="231" customFormat="1" x14ac:dyDescent="0.25">
      <c r="A39"/>
      <c r="B39" s="444" t="s">
        <v>335</v>
      </c>
      <c r="C39" s="445"/>
      <c r="D39" s="445">
        <v>2104.5543900000002</v>
      </c>
      <c r="E39" s="445">
        <v>20711</v>
      </c>
      <c r="F39" s="445">
        <v>357.88855000000001</v>
      </c>
      <c r="G39" s="445">
        <v>839</v>
      </c>
      <c r="H39" s="445">
        <v>1020.2592900000053</v>
      </c>
      <c r="I39" s="445">
        <v>17902</v>
      </c>
      <c r="J39" s="445">
        <v>95</v>
      </c>
      <c r="K39" s="445">
        <v>162</v>
      </c>
      <c r="L39" s="445">
        <v>2808</v>
      </c>
      <c r="M39" s="445">
        <v>7506</v>
      </c>
      <c r="N39" s="445">
        <v>4117</v>
      </c>
      <c r="O39" s="445">
        <v>7174</v>
      </c>
      <c r="P39" s="445">
        <v>8235</v>
      </c>
      <c r="Q39" s="445">
        <v>13927</v>
      </c>
      <c r="R39" s="445">
        <v>7854</v>
      </c>
      <c r="S39" s="445">
        <v>8154</v>
      </c>
      <c r="T39" s="445">
        <v>8475</v>
      </c>
      <c r="U39" s="445">
        <v>9065</v>
      </c>
      <c r="V39" s="445">
        <v>1120</v>
      </c>
      <c r="W39" s="445">
        <v>1779</v>
      </c>
      <c r="X39" s="445">
        <v>23017</v>
      </c>
      <c r="Y39" s="445">
        <v>25100</v>
      </c>
      <c r="Z39" s="445">
        <v>3500</v>
      </c>
      <c r="AA39" s="445">
        <v>12500</v>
      </c>
      <c r="AB39" s="445">
        <v>15000</v>
      </c>
      <c r="AC39" s="445">
        <v>18300</v>
      </c>
      <c r="AD39" s="445">
        <v>5200</v>
      </c>
      <c r="AE39" s="445">
        <v>27000</v>
      </c>
      <c r="AF39" s="445">
        <v>35900</v>
      </c>
      <c r="AG39" s="445">
        <v>60300</v>
      </c>
      <c r="AH39" s="445">
        <v>17200</v>
      </c>
      <c r="AI39" s="445">
        <v>21400</v>
      </c>
      <c r="AJ39" s="445">
        <v>51700</v>
      </c>
      <c r="AK39" s="445">
        <v>158400</v>
      </c>
      <c r="AL39" s="445">
        <v>27200</v>
      </c>
      <c r="AM39" s="445">
        <v>33600</v>
      </c>
      <c r="AN39" s="445">
        <v>64200</v>
      </c>
      <c r="AO39" s="445">
        <v>75900</v>
      </c>
      <c r="AP39" s="445">
        <v>1900</v>
      </c>
      <c r="AQ39" s="445">
        <v>2500</v>
      </c>
    </row>
    <row r="40" spans="1:43" s="231" customFormat="1" hidden="1" outlineLevel="1" x14ac:dyDescent="0.25">
      <c r="A40"/>
      <c r="B40" s="241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  <c r="AG40" s="233"/>
    </row>
    <row r="41" spans="1:43" s="231" customFormat="1" collapsed="1" x14ac:dyDescent="0.25">
      <c r="A41"/>
      <c r="B41" s="444" t="s">
        <v>337</v>
      </c>
      <c r="C41" s="445"/>
      <c r="D41" s="445">
        <v>0</v>
      </c>
      <c r="E41" s="445">
        <v>9522</v>
      </c>
      <c r="F41" s="445">
        <v>0</v>
      </c>
      <c r="G41" s="445">
        <v>0</v>
      </c>
      <c r="H41" s="445">
        <v>0</v>
      </c>
      <c r="I41" s="445">
        <v>0</v>
      </c>
      <c r="J41" s="445">
        <v>2000</v>
      </c>
      <c r="K41" s="445">
        <v>2000</v>
      </c>
      <c r="L41" s="445">
        <v>2000</v>
      </c>
      <c r="M41" s="445">
        <v>2000</v>
      </c>
      <c r="N41" s="445">
        <v>0</v>
      </c>
      <c r="O41" s="445">
        <v>0</v>
      </c>
      <c r="P41" s="445">
        <v>0</v>
      </c>
      <c r="Q41" s="445">
        <v>0</v>
      </c>
      <c r="R41" s="445"/>
      <c r="S41" s="445">
        <v>0</v>
      </c>
      <c r="T41" s="445">
        <v>0</v>
      </c>
      <c r="U41" s="445"/>
      <c r="V41" s="445"/>
      <c r="W41" s="445"/>
      <c r="X41" s="445"/>
      <c r="Y41" s="445">
        <v>12200</v>
      </c>
      <c r="Z41" s="445">
        <v>0</v>
      </c>
      <c r="AA41" s="445"/>
      <c r="AB41" s="445">
        <v>0</v>
      </c>
      <c r="AC41" s="445" t="s">
        <v>1</v>
      </c>
      <c r="AD41" s="445" t="s">
        <v>1</v>
      </c>
      <c r="AE41" s="445"/>
      <c r="AF41" s="445"/>
      <c r="AG41" s="445"/>
      <c r="AH41" s="445" t="s">
        <v>1</v>
      </c>
      <c r="AI41" s="445"/>
      <c r="AJ41" s="445"/>
      <c r="AK41" s="445"/>
      <c r="AL41" s="445"/>
      <c r="AM41" s="445"/>
      <c r="AN41" s="445"/>
      <c r="AO41" s="445"/>
      <c r="AP41" s="445"/>
      <c r="AQ41" s="909"/>
    </row>
    <row r="42" spans="1:43" s="231" customFormat="1" hidden="1" outlineLevel="1" x14ac:dyDescent="0.25">
      <c r="A42"/>
      <c r="B42" s="241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  <c r="AG42" s="233"/>
    </row>
    <row r="43" spans="1:43" s="231" customFormat="1" hidden="1" outlineLevel="1" x14ac:dyDescent="0.25">
      <c r="A43"/>
      <c r="B43" s="241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  <c r="AG43" s="233"/>
    </row>
    <row r="44" spans="1:43" s="231" customFormat="1" hidden="1" outlineLevel="1" x14ac:dyDescent="0.25">
      <c r="A44"/>
      <c r="B44" s="241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0">
        <v>1000</v>
      </c>
      <c r="AC44" s="570"/>
      <c r="AD44" s="570"/>
      <c r="AE44" s="570"/>
      <c r="AF44" s="570"/>
      <c r="AG44" s="570"/>
    </row>
    <row r="45" spans="1:43" s="231" customFormat="1" hidden="1" outlineLevel="1" x14ac:dyDescent="0.25">
      <c r="A45"/>
      <c r="B45" s="241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69" t="s">
        <v>1</v>
      </c>
      <c r="AC45" s="569"/>
      <c r="AD45" s="569"/>
      <c r="AE45" s="569"/>
      <c r="AF45" s="569"/>
      <c r="AG45" s="569"/>
    </row>
    <row r="46" spans="1:43" s="231" customFormat="1" collapsed="1" x14ac:dyDescent="0.25">
      <c r="A46"/>
      <c r="B46" s="444" t="s">
        <v>342</v>
      </c>
      <c r="C46" s="445"/>
      <c r="D46" s="445">
        <v>1134.1632500000001</v>
      </c>
      <c r="E46" s="445">
        <v>1501</v>
      </c>
      <c r="F46" s="445">
        <v>66.317750000000004</v>
      </c>
      <c r="G46" s="445">
        <v>269</v>
      </c>
      <c r="H46" s="445">
        <v>444.08772999999997</v>
      </c>
      <c r="I46" s="445">
        <v>1060</v>
      </c>
      <c r="J46" s="445">
        <v>0</v>
      </c>
      <c r="K46" s="445">
        <v>104</v>
      </c>
      <c r="L46" s="445">
        <v>1192</v>
      </c>
      <c r="M46" s="445">
        <v>2213</v>
      </c>
      <c r="N46" s="445">
        <v>0</v>
      </c>
      <c r="O46" s="445">
        <v>1130</v>
      </c>
      <c r="P46" s="445">
        <v>1768</v>
      </c>
      <c r="Q46" s="445">
        <v>3087</v>
      </c>
      <c r="R46" s="445">
        <v>600</v>
      </c>
      <c r="S46" s="445">
        <v>2724</v>
      </c>
      <c r="T46" s="445">
        <v>3174</v>
      </c>
      <c r="U46" s="445">
        <v>5187</v>
      </c>
      <c r="V46" s="445">
        <v>0</v>
      </c>
      <c r="W46" s="445">
        <v>0</v>
      </c>
      <c r="X46" s="445">
        <v>1081</v>
      </c>
      <c r="Y46" s="445">
        <v>2400</v>
      </c>
      <c r="Z46" s="445">
        <v>100</v>
      </c>
      <c r="AA46" s="445">
        <v>400</v>
      </c>
      <c r="AB46" s="445">
        <v>2400</v>
      </c>
      <c r="AC46" s="445">
        <v>2400</v>
      </c>
      <c r="AD46" s="445"/>
      <c r="AE46" s="445" t="s">
        <v>1</v>
      </c>
      <c r="AF46" s="445">
        <v>400</v>
      </c>
      <c r="AG46" s="445">
        <v>400</v>
      </c>
      <c r="AH46" s="445"/>
      <c r="AI46" s="445"/>
      <c r="AJ46" s="445">
        <v>2900</v>
      </c>
      <c r="AK46" s="445">
        <v>2900</v>
      </c>
      <c r="AL46" s="445"/>
      <c r="AM46" s="445">
        <v>2500</v>
      </c>
      <c r="AN46" s="445">
        <v>4000</v>
      </c>
      <c r="AO46" s="445">
        <v>4400</v>
      </c>
      <c r="AP46" s="445">
        <v>400</v>
      </c>
      <c r="AQ46" s="445">
        <v>2800</v>
      </c>
    </row>
    <row r="47" spans="1:43" s="231" customFormat="1" hidden="1" outlineLevel="1" x14ac:dyDescent="0.25">
      <c r="A47"/>
      <c r="B47" s="241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  <c r="AG47" s="233"/>
    </row>
    <row r="48" spans="1:43" s="231" customFormat="1" collapsed="1" x14ac:dyDescent="0.25">
      <c r="A48"/>
      <c r="B48" s="444" t="s">
        <v>344</v>
      </c>
      <c r="C48" s="445"/>
      <c r="D48" s="445">
        <v>51558.973239999999</v>
      </c>
      <c r="E48" s="445">
        <v>51851</v>
      </c>
      <c r="F48" s="445">
        <v>41.123410000000007</v>
      </c>
      <c r="G48" s="445">
        <v>0</v>
      </c>
      <c r="H48" s="445">
        <v>0</v>
      </c>
      <c r="I48" s="445">
        <v>183</v>
      </c>
      <c r="J48" s="445">
        <v>0</v>
      </c>
      <c r="K48" s="445">
        <v>0</v>
      </c>
      <c r="L48" s="445">
        <v>90</v>
      </c>
      <c r="M48" s="445">
        <v>149</v>
      </c>
      <c r="N48" s="445">
        <v>125</v>
      </c>
      <c r="O48" s="445" t="s">
        <v>1</v>
      </c>
      <c r="P48" s="445">
        <v>0</v>
      </c>
      <c r="Q48" s="445">
        <v>0</v>
      </c>
      <c r="R48" s="445"/>
      <c r="S48" s="445">
        <v>0</v>
      </c>
      <c r="T48" s="445">
        <v>0</v>
      </c>
      <c r="U48" s="445"/>
      <c r="V48" s="445">
        <v>251</v>
      </c>
      <c r="W48" s="445">
        <v>251</v>
      </c>
      <c r="X48" s="445">
        <v>251</v>
      </c>
      <c r="Y48" s="445">
        <v>251</v>
      </c>
      <c r="Z48" s="445">
        <v>0</v>
      </c>
      <c r="AA48" s="445"/>
      <c r="AB48" s="445">
        <v>0</v>
      </c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909"/>
    </row>
    <row r="49" spans="1:43" s="231" customFormat="1" x14ac:dyDescent="0.25">
      <c r="A49"/>
      <c r="B49" s="444" t="s">
        <v>345</v>
      </c>
      <c r="C49" s="445"/>
      <c r="D49" s="445">
        <v>691</v>
      </c>
      <c r="E49" s="445">
        <v>3672</v>
      </c>
      <c r="F49" s="445">
        <v>94081</v>
      </c>
      <c r="G49" s="445">
        <v>398601</v>
      </c>
      <c r="H49" s="445">
        <v>297935</v>
      </c>
      <c r="I49" s="445">
        <v>302814</v>
      </c>
      <c r="J49" s="445">
        <v>195659</v>
      </c>
      <c r="K49" s="445">
        <v>299834</v>
      </c>
      <c r="L49" s="445">
        <v>299836</v>
      </c>
      <c r="M49" s="445">
        <v>299048</v>
      </c>
      <c r="N49" s="445"/>
      <c r="O49" s="445">
        <v>490</v>
      </c>
      <c r="P49" s="445">
        <v>1152</v>
      </c>
      <c r="Q49" s="445">
        <v>1259</v>
      </c>
      <c r="R49" s="445">
        <v>-250000</v>
      </c>
      <c r="S49" s="445">
        <v>-306000</v>
      </c>
      <c r="T49" s="445">
        <v>-257000</v>
      </c>
      <c r="U49" s="445">
        <v>-253000</v>
      </c>
      <c r="V49" s="445">
        <v>-49000</v>
      </c>
      <c r="W49" s="445">
        <v>-149208</v>
      </c>
      <c r="X49" s="445">
        <v>-149000</v>
      </c>
      <c r="Y49" s="445">
        <v>53000</v>
      </c>
      <c r="Z49" s="445">
        <v>200000</v>
      </c>
      <c r="AA49" s="445">
        <v>200000</v>
      </c>
      <c r="AB49" s="445">
        <v>200000</v>
      </c>
      <c r="AC49" s="445">
        <v>200000</v>
      </c>
      <c r="AD49" s="445"/>
      <c r="AE49" s="445"/>
      <c r="AF49" s="445"/>
      <c r="AG49" s="445" t="s">
        <v>1</v>
      </c>
      <c r="AH49" s="445"/>
      <c r="AI49" s="445"/>
      <c r="AJ49" s="445"/>
      <c r="AK49" s="445"/>
      <c r="AL49" s="445"/>
      <c r="AM49" s="445"/>
      <c r="AN49" s="445"/>
      <c r="AO49" s="445"/>
      <c r="AP49" s="445"/>
      <c r="AQ49" s="909"/>
    </row>
    <row r="50" spans="1:43" s="231" customFormat="1" hidden="1" outlineLevel="1" x14ac:dyDescent="0.25">
      <c r="A50"/>
      <c r="B50" s="241" t="s">
        <v>346</v>
      </c>
      <c r="C50" s="114"/>
      <c r="D50" s="242">
        <v>0</v>
      </c>
      <c r="E50" s="242">
        <v>-79614</v>
      </c>
      <c r="F50" s="242">
        <v>-18911</v>
      </c>
      <c r="G50" s="242">
        <v>79614</v>
      </c>
      <c r="H50" s="242">
        <v>79614</v>
      </c>
      <c r="I50" s="242">
        <v>79614</v>
      </c>
      <c r="J50" s="242"/>
      <c r="K50" s="242">
        <v>0</v>
      </c>
      <c r="L50" s="242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  <c r="AG50" s="233"/>
    </row>
    <row r="51" spans="1:43" s="231" customFormat="1" collapsed="1" x14ac:dyDescent="0.25">
      <c r="A51"/>
      <c r="B51" s="444" t="s">
        <v>347</v>
      </c>
      <c r="C51" s="454"/>
      <c r="D51" s="455"/>
      <c r="E51" s="455">
        <f>SUM(E42:E45,E47:E48,E40,E50)</f>
        <v>604</v>
      </c>
      <c r="F51" s="455">
        <f t="shared" ref="F51:H51" si="17">SUM(F42:F45,F47:F48,F40,F50)</f>
        <v>-16240.596000000001</v>
      </c>
      <c r="G51" s="455">
        <f t="shared" si="17"/>
        <v>94680</v>
      </c>
      <c r="H51" s="455">
        <f t="shared" si="17"/>
        <v>93653.832751098016</v>
      </c>
      <c r="I51" s="455">
        <f>SUM(I42:I45,I47:I48,I40,I50)</f>
        <v>102048</v>
      </c>
      <c r="J51" s="455">
        <f>SUM(J42:J45,J47:J48,J40,J50)</f>
        <v>2390</v>
      </c>
      <c r="K51" s="455">
        <f>SUM(K42:K45,K47:K48,K40,K50)</f>
        <v>-321606</v>
      </c>
      <c r="L51" s="455">
        <f>3469+SUM(L42:L45,L47:L48,L40,L50)</f>
        <v>-317701</v>
      </c>
      <c r="M51" s="455">
        <f>3469+SUM(M42:M45,M47:M48,M40,M50)</f>
        <v>-317304</v>
      </c>
      <c r="N51" s="455">
        <f t="shared" ref="N51" si="18">SUM(N42:N45,N47:N48,N50,N40)</f>
        <v>441</v>
      </c>
      <c r="O51" s="455">
        <f t="shared" ref="O51" si="19">SUM(O42:O45,O47:O48,O50,O40)</f>
        <v>392</v>
      </c>
      <c r="P51" s="455">
        <f t="shared" ref="P51" si="20">SUM(P42:P45,P47:P48,P50,P40)</f>
        <v>424</v>
      </c>
      <c r="Q51" s="455">
        <f t="shared" ref="Q51" si="21">SUM(Q42:Q45,Q47:Q48,Q50,Q40)</f>
        <v>1254</v>
      </c>
      <c r="R51" s="455">
        <f t="shared" ref="R51" si="22">SUM(R42:R45,R47:R48,R50,R40)</f>
        <v>972</v>
      </c>
      <c r="S51" s="455">
        <f t="shared" ref="S51" si="23">SUM(S42:S45,S47:S48,S50,S40)</f>
        <v>3202</v>
      </c>
      <c r="T51" s="455">
        <f t="shared" ref="T51" si="24">SUM(T42:T45,T47:T48,T50,T40)</f>
        <v>6218</v>
      </c>
      <c r="U51" s="455">
        <f t="shared" ref="U51" si="25">SUM(U42:U45,U47:U48,U50,U40)</f>
        <v>9821</v>
      </c>
      <c r="V51" s="501">
        <f t="shared" ref="V51" si="26">SUM(V42:V45,V47:V48,V50,V40)</f>
        <v>2448</v>
      </c>
      <c r="W51" s="455">
        <f>SUM(W42:W45,W47:W48,W50,W40)</f>
        <v>10143</v>
      </c>
      <c r="X51" s="501">
        <v>7200</v>
      </c>
      <c r="Y51" s="501">
        <v>15000</v>
      </c>
      <c r="Z51" s="501">
        <v>2600</v>
      </c>
      <c r="AA51" s="455">
        <v>4200</v>
      </c>
      <c r="AB51" s="455">
        <v>10200</v>
      </c>
      <c r="AC51" s="709">
        <v>10300</v>
      </c>
      <c r="AD51" s="455">
        <v>1600</v>
      </c>
      <c r="AE51" s="455">
        <v>1900</v>
      </c>
      <c r="AF51" s="455">
        <v>2600</v>
      </c>
      <c r="AG51" s="455">
        <v>3200</v>
      </c>
      <c r="AH51" s="455">
        <v>400</v>
      </c>
      <c r="AI51" s="455">
        <v>1400</v>
      </c>
      <c r="AJ51" s="455">
        <v>1300</v>
      </c>
      <c r="AK51" s="455">
        <v>1600</v>
      </c>
      <c r="AL51" s="455">
        <v>200</v>
      </c>
      <c r="AM51" s="455">
        <v>900</v>
      </c>
      <c r="AN51" s="455">
        <v>2500</v>
      </c>
      <c r="AO51" s="455">
        <v>3700</v>
      </c>
      <c r="AP51" s="455">
        <v>1400</v>
      </c>
      <c r="AQ51" s="455">
        <v>3100</v>
      </c>
    </row>
    <row r="52" spans="1:43" s="231" customFormat="1" x14ac:dyDescent="0.25">
      <c r="A52"/>
      <c r="B52" s="134"/>
      <c r="C52" s="243"/>
      <c r="D52" s="244"/>
      <c r="E52" s="244"/>
      <c r="F52" s="243"/>
      <c r="G52" s="243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</row>
    <row r="53" spans="1:43" s="231" customFormat="1" ht="15.75" thickBot="1" x14ac:dyDescent="0.3">
      <c r="A53"/>
      <c r="B53" s="106" t="s">
        <v>333</v>
      </c>
      <c r="C53" s="112"/>
      <c r="D53" s="245">
        <v>-224587.90349078216</v>
      </c>
      <c r="E53" s="245">
        <f t="shared" ref="E53:T53" si="27">E38+E39+E41+E46+E49+E51</f>
        <v>-371422</v>
      </c>
      <c r="F53" s="245">
        <f t="shared" si="27"/>
        <v>-61491.475959999996</v>
      </c>
      <c r="G53" s="245">
        <f t="shared" si="27"/>
        <v>184498</v>
      </c>
      <c r="H53" s="245">
        <f t="shared" si="27"/>
        <v>-102203.76850893286</v>
      </c>
      <c r="I53" s="245">
        <f t="shared" si="27"/>
        <v>-238743</v>
      </c>
      <c r="J53" s="245">
        <f t="shared" si="27"/>
        <v>64341</v>
      </c>
      <c r="K53" s="245">
        <f t="shared" si="27"/>
        <v>-263516</v>
      </c>
      <c r="L53" s="245">
        <f t="shared" si="27"/>
        <v>-408760</v>
      </c>
      <c r="M53" s="245">
        <f t="shared" si="27"/>
        <v>-515199</v>
      </c>
      <c r="N53" s="245">
        <f t="shared" si="27"/>
        <v>-170489</v>
      </c>
      <c r="O53" s="245">
        <f t="shared" si="27"/>
        <v>-309082</v>
      </c>
      <c r="P53" s="245">
        <f t="shared" si="27"/>
        <v>-426740</v>
      </c>
      <c r="Q53" s="245">
        <f t="shared" si="27"/>
        <v>-568567</v>
      </c>
      <c r="R53" s="245">
        <f t="shared" si="27"/>
        <v>-359010</v>
      </c>
      <c r="S53" s="245">
        <f t="shared" si="27"/>
        <v>-527088</v>
      </c>
      <c r="T53" s="245">
        <f t="shared" si="27"/>
        <v>-607039</v>
      </c>
      <c r="U53" s="245">
        <f>U38+U39+U41+U46+U49+U51+U50+U40</f>
        <v>-740017</v>
      </c>
      <c r="V53" s="245">
        <f t="shared" ref="V53:Z53" si="28">V38+V39+V41+V46+V49+V51+V50+V40</f>
        <v>-238261</v>
      </c>
      <c r="W53" s="245">
        <f t="shared" si="28"/>
        <v>-482186</v>
      </c>
      <c r="X53" s="245">
        <f>SUM(X38:X51)</f>
        <v>-621597</v>
      </c>
      <c r="Y53" s="245">
        <f t="shared" si="28"/>
        <v>-612000</v>
      </c>
      <c r="Z53" s="245">
        <f t="shared" si="28"/>
        <v>-82700</v>
      </c>
      <c r="AA53" s="245">
        <v>-305600</v>
      </c>
      <c r="AB53" s="245">
        <v>-588000</v>
      </c>
      <c r="AC53" s="245">
        <v>-814800</v>
      </c>
      <c r="AD53" s="245">
        <v>-242700</v>
      </c>
      <c r="AE53" s="245">
        <v>-351000</v>
      </c>
      <c r="AF53" s="245">
        <v>-459200</v>
      </c>
      <c r="AG53" s="245">
        <v>-655100</v>
      </c>
      <c r="AH53" s="245">
        <v>-161800</v>
      </c>
      <c r="AI53" s="245">
        <v>-371700</v>
      </c>
      <c r="AJ53" s="245">
        <v>-590700</v>
      </c>
      <c r="AK53" s="245">
        <v>-645600</v>
      </c>
      <c r="AL53" s="245">
        <v>-230700</v>
      </c>
      <c r="AM53" s="245">
        <v>-430800</v>
      </c>
      <c r="AN53" s="245">
        <f>SUM(AN38:AN51)</f>
        <v>-593500</v>
      </c>
      <c r="AO53" s="245">
        <f>SUM(AO38:AO51)</f>
        <v>-772900</v>
      </c>
      <c r="AP53" s="245">
        <f>SUM(AP38:AP51)</f>
        <v>-252100</v>
      </c>
      <c r="AQ53" s="245">
        <v>-587600</v>
      </c>
    </row>
    <row r="54" spans="1:43" s="238" customFormat="1" x14ac:dyDescent="0.25">
      <c r="A54"/>
      <c r="B54" s="236"/>
      <c r="C54" s="246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43" s="231" customFormat="1" x14ac:dyDescent="0.25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</row>
    <row r="56" spans="1:43" x14ac:dyDescent="0.25">
      <c r="C56" s="64"/>
      <c r="D56" s="247"/>
      <c r="E56" s="247"/>
      <c r="F56" s="247"/>
      <c r="G56" s="247"/>
      <c r="H56" s="247"/>
      <c r="I56" s="247"/>
      <c r="J56" s="247"/>
      <c r="K56" s="247"/>
      <c r="L56" s="248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1:43" s="231" customFormat="1" x14ac:dyDescent="0.25">
      <c r="A57"/>
      <c r="B57" s="444" t="s">
        <v>321</v>
      </c>
      <c r="C57" s="445"/>
      <c r="D57" s="445">
        <v>-98493.456291330585</v>
      </c>
      <c r="E57" s="445">
        <v>-122552</v>
      </c>
      <c r="F57" s="445">
        <v>-32825.696920000002</v>
      </c>
      <c r="G57" s="445">
        <v>-62774</v>
      </c>
      <c r="H57" s="445">
        <v>-89426.121869999988</v>
      </c>
      <c r="I57" s="445">
        <v>-121581</v>
      </c>
      <c r="J57" s="445">
        <v>-52967</v>
      </c>
      <c r="K57" s="445">
        <v>-82416</v>
      </c>
      <c r="L57" s="445">
        <v>-108013</v>
      </c>
      <c r="M57" s="445">
        <v>-143111</v>
      </c>
      <c r="N57" s="445">
        <v>-20245</v>
      </c>
      <c r="O57" s="445">
        <v>-34336</v>
      </c>
      <c r="P57" s="445">
        <v>-48294</v>
      </c>
      <c r="Q57" s="445">
        <v>-67393</v>
      </c>
      <c r="R57" s="445">
        <v>-12610</v>
      </c>
      <c r="S57" s="445">
        <v>-36135</v>
      </c>
      <c r="T57" s="445">
        <v>-47484</v>
      </c>
      <c r="U57" s="445">
        <v>-59632</v>
      </c>
      <c r="V57" s="445">
        <v>-12328</v>
      </c>
      <c r="W57" s="445">
        <v>-28372</v>
      </c>
      <c r="X57" s="445">
        <v>-37111</v>
      </c>
      <c r="Y57" s="445">
        <v>-46700</v>
      </c>
      <c r="Z57" s="445">
        <v>-33700</v>
      </c>
      <c r="AA57" s="445">
        <v>-62800</v>
      </c>
      <c r="AB57" s="445">
        <v>-95900</v>
      </c>
      <c r="AC57" s="445">
        <v>-127300</v>
      </c>
      <c r="AD57" s="445">
        <v>-35800</v>
      </c>
      <c r="AE57" s="445">
        <v>-75300</v>
      </c>
      <c r="AF57" s="445">
        <v>-114000</v>
      </c>
      <c r="AG57" s="445">
        <v>-148500</v>
      </c>
      <c r="AH57" s="445">
        <v>-34900</v>
      </c>
      <c r="AI57" s="445">
        <v>-66500</v>
      </c>
      <c r="AJ57" s="445">
        <v>-95900</v>
      </c>
      <c r="AK57" s="445">
        <v>-128500</v>
      </c>
      <c r="AL57" s="445">
        <v>-42200</v>
      </c>
      <c r="AM57" s="445">
        <v>-68600</v>
      </c>
      <c r="AN57" s="445">
        <v>-103100</v>
      </c>
      <c r="AO57" s="445">
        <v>-140100</v>
      </c>
      <c r="AP57" s="445">
        <v>-40300</v>
      </c>
      <c r="AQ57" s="445">
        <v>-82600</v>
      </c>
    </row>
    <row r="58" spans="1:43" s="231" customFormat="1" hidden="1" outlineLevel="1" x14ac:dyDescent="0.25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  <c r="AG58" s="233"/>
      <c r="AQ58" s="909"/>
    </row>
    <row r="59" spans="1:43" s="231" customFormat="1" collapsed="1" x14ac:dyDescent="0.25">
      <c r="A59"/>
      <c r="B59" s="444" t="s">
        <v>323</v>
      </c>
      <c r="C59" s="456"/>
      <c r="D59" s="445">
        <v>31662.307680000024</v>
      </c>
      <c r="E59" s="445">
        <v>3862</v>
      </c>
      <c r="F59" s="445">
        <v>0</v>
      </c>
      <c r="G59" s="445">
        <v>0</v>
      </c>
      <c r="H59" s="445">
        <v>115402.82730000005</v>
      </c>
      <c r="I59" s="445">
        <v>179203</v>
      </c>
      <c r="J59" s="445">
        <v>89387</v>
      </c>
      <c r="K59" s="445">
        <v>345436</v>
      </c>
      <c r="L59" s="445">
        <v>398268</v>
      </c>
      <c r="M59" s="445">
        <v>424957</v>
      </c>
      <c r="N59" s="445">
        <v>199347</v>
      </c>
      <c r="O59" s="445">
        <v>275325</v>
      </c>
      <c r="P59" s="445">
        <v>468055</v>
      </c>
      <c r="Q59" s="445">
        <v>1004598</v>
      </c>
      <c r="R59" s="445">
        <v>80181</v>
      </c>
      <c r="S59" s="445">
        <v>50844</v>
      </c>
      <c r="T59" s="445">
        <v>50521</v>
      </c>
      <c r="U59" s="445">
        <v>366332</v>
      </c>
      <c r="V59" s="445">
        <v>0</v>
      </c>
      <c r="W59" s="445">
        <v>212</v>
      </c>
      <c r="X59" s="445">
        <v>367</v>
      </c>
      <c r="Y59" s="445">
        <v>300</v>
      </c>
      <c r="Z59" s="445">
        <v>0</v>
      </c>
      <c r="AA59" s="445"/>
      <c r="AB59" s="445">
        <v>99300</v>
      </c>
      <c r="AC59" s="445">
        <v>549100</v>
      </c>
      <c r="AD59" s="445">
        <v>18200</v>
      </c>
      <c r="AE59" s="445">
        <v>285500</v>
      </c>
      <c r="AF59" s="445">
        <v>289300</v>
      </c>
      <c r="AG59" s="445">
        <v>285700</v>
      </c>
      <c r="AH59" s="445">
        <v>24300</v>
      </c>
      <c r="AI59" s="445">
        <v>189400</v>
      </c>
      <c r="AJ59" s="445">
        <v>418000</v>
      </c>
      <c r="AK59" s="445">
        <v>323900</v>
      </c>
      <c r="AL59" s="445">
        <v>163500</v>
      </c>
      <c r="AM59" s="445">
        <v>169500</v>
      </c>
      <c r="AN59" s="445">
        <v>211200</v>
      </c>
      <c r="AO59" s="445">
        <v>141400</v>
      </c>
      <c r="AP59" s="445">
        <v>158700</v>
      </c>
      <c r="AQ59" s="445">
        <v>198100</v>
      </c>
    </row>
    <row r="60" spans="1:43" s="249" customFormat="1" x14ac:dyDescent="0.25">
      <c r="A60"/>
      <c r="B60" s="444" t="s">
        <v>324</v>
      </c>
      <c r="C60" s="456"/>
      <c r="D60" s="445">
        <v>-91162.225640000004</v>
      </c>
      <c r="E60" s="445">
        <v>-98400</v>
      </c>
      <c r="F60" s="445">
        <v>-24488.899669999999</v>
      </c>
      <c r="G60" s="445">
        <v>-40762</v>
      </c>
      <c r="H60" s="445">
        <v>-57191.481340000006</v>
      </c>
      <c r="I60" s="445">
        <v>-73777</v>
      </c>
      <c r="J60" s="445">
        <v>-20679</v>
      </c>
      <c r="K60" s="445">
        <v>-45150</v>
      </c>
      <c r="L60" s="445">
        <v>-81047</v>
      </c>
      <c r="M60" s="445">
        <v>-137336</v>
      </c>
      <c r="N60" s="445">
        <v>-28823</v>
      </c>
      <c r="O60" s="445">
        <v>-64951</v>
      </c>
      <c r="P60" s="445">
        <v>-218874</v>
      </c>
      <c r="Q60" s="445">
        <v>-257855</v>
      </c>
      <c r="R60" s="445">
        <v>-94422</v>
      </c>
      <c r="S60" s="445">
        <v>-146208</v>
      </c>
      <c r="T60" s="445">
        <v>-194074</v>
      </c>
      <c r="U60" s="445">
        <v>-255210</v>
      </c>
      <c r="V60" s="445">
        <v>-60921</v>
      </c>
      <c r="W60" s="445">
        <v>-121289</v>
      </c>
      <c r="X60" s="445">
        <v>-181652</v>
      </c>
      <c r="Y60" s="445">
        <v>-248600</v>
      </c>
      <c r="Z60" s="445">
        <v>-61600</v>
      </c>
      <c r="AA60" s="445">
        <v>-122800</v>
      </c>
      <c r="AB60" s="445">
        <v>-186100</v>
      </c>
      <c r="AC60" s="445">
        <v>-248300</v>
      </c>
      <c r="AD60" s="445">
        <v>-77600</v>
      </c>
      <c r="AE60" s="445">
        <v>-182100</v>
      </c>
      <c r="AF60" s="445">
        <v>-241400</v>
      </c>
      <c r="AG60" s="445">
        <v>-301200</v>
      </c>
      <c r="AH60" s="445">
        <v>-72800</v>
      </c>
      <c r="AI60" s="445">
        <v>-145100</v>
      </c>
      <c r="AJ60" s="445">
        <v>-219000</v>
      </c>
      <c r="AK60" s="445">
        <v>-348600</v>
      </c>
      <c r="AL60" s="445">
        <v>-77500</v>
      </c>
      <c r="AM60" s="445">
        <v>-154600</v>
      </c>
      <c r="AN60" s="445">
        <v>-231800</v>
      </c>
      <c r="AO60" s="445">
        <v>-309000</v>
      </c>
      <c r="AP60" s="445">
        <v>-77300</v>
      </c>
      <c r="AQ60" s="445">
        <v>-153300</v>
      </c>
    </row>
    <row r="61" spans="1:43" s="231" customFormat="1" hidden="1" outlineLevel="1" x14ac:dyDescent="0.25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  <c r="AG61" s="233"/>
      <c r="AQ61" s="909"/>
    </row>
    <row r="62" spans="1:43" s="231" customFormat="1" collapsed="1" x14ac:dyDescent="0.25">
      <c r="A62"/>
      <c r="B62" s="444" t="s">
        <v>326</v>
      </c>
      <c r="C62" s="457"/>
      <c r="D62" s="445"/>
      <c r="E62" s="445">
        <f t="shared" ref="E62:T62" si="29">E61+E58</f>
        <v>-25721</v>
      </c>
      <c r="F62" s="445">
        <f t="shared" si="29"/>
        <v>-4980.1712900000002</v>
      </c>
      <c r="G62" s="445">
        <f t="shared" si="29"/>
        <v>-9682</v>
      </c>
      <c r="H62" s="445">
        <f t="shared" si="29"/>
        <v>-13835.9964</v>
      </c>
      <c r="I62" s="445">
        <f t="shared" si="29"/>
        <v>-18619</v>
      </c>
      <c r="J62" s="445">
        <f t="shared" si="29"/>
        <v>-4351</v>
      </c>
      <c r="K62" s="445">
        <f t="shared" si="29"/>
        <v>-9230</v>
      </c>
      <c r="L62" s="445">
        <f t="shared" si="29"/>
        <v>-17824</v>
      </c>
      <c r="M62" s="445">
        <f t="shared" si="29"/>
        <v>-24010</v>
      </c>
      <c r="N62" s="445">
        <f t="shared" si="29"/>
        <v>-6304</v>
      </c>
      <c r="O62" s="445">
        <f t="shared" si="29"/>
        <v>-12639</v>
      </c>
      <c r="P62" s="445">
        <f t="shared" si="29"/>
        <v>-19395</v>
      </c>
      <c r="Q62" s="445">
        <f t="shared" si="29"/>
        <v>-25309</v>
      </c>
      <c r="R62" s="445">
        <f t="shared" si="29"/>
        <v>-9036</v>
      </c>
      <c r="S62" s="445">
        <f t="shared" si="29"/>
        <v>-17861</v>
      </c>
      <c r="T62" s="445">
        <f t="shared" si="29"/>
        <v>-26273</v>
      </c>
      <c r="U62" s="445">
        <f>U61+U58</f>
        <v>-34148</v>
      </c>
      <c r="V62" s="445">
        <f t="shared" ref="V62:W62" si="30">V61+V58</f>
        <v>-8255</v>
      </c>
      <c r="W62" s="445">
        <f t="shared" si="30"/>
        <v>-15729</v>
      </c>
      <c r="X62" s="445">
        <v>-23300</v>
      </c>
      <c r="Y62" s="445">
        <v>-31400</v>
      </c>
      <c r="Z62" s="445">
        <v>-13200</v>
      </c>
      <c r="AA62" s="445">
        <v>-26600</v>
      </c>
      <c r="AB62" s="445">
        <v>-40000</v>
      </c>
      <c r="AC62" s="445">
        <v>-53200</v>
      </c>
      <c r="AD62" s="445">
        <v>-14900</v>
      </c>
      <c r="AE62" s="445">
        <v>-30600</v>
      </c>
      <c r="AF62" s="445">
        <v>-42700</v>
      </c>
      <c r="AG62" s="445">
        <v>-53000</v>
      </c>
      <c r="AH62" s="445">
        <v>-12000</v>
      </c>
      <c r="AI62" s="445">
        <v>-24700</v>
      </c>
      <c r="AJ62" s="445">
        <v>-35400</v>
      </c>
      <c r="AK62" s="445">
        <v>-42400</v>
      </c>
      <c r="AL62" s="445">
        <v>-18900</v>
      </c>
      <c r="AM62" s="445">
        <v>-39000</v>
      </c>
      <c r="AN62" s="445">
        <v>-71800</v>
      </c>
      <c r="AO62" s="445">
        <v>-104600</v>
      </c>
      <c r="AP62" s="445">
        <v>-37100</v>
      </c>
      <c r="AQ62" s="445">
        <v>-72100</v>
      </c>
    </row>
    <row r="63" spans="1:43" s="231" customFormat="1" collapsed="1" x14ac:dyDescent="0.25">
      <c r="A63"/>
      <c r="B63" s="444" t="s">
        <v>327</v>
      </c>
      <c r="C63" s="457"/>
      <c r="D63" s="445">
        <v>0</v>
      </c>
      <c r="E63" s="445">
        <v>944</v>
      </c>
      <c r="F63" s="445">
        <v>6149.1858600000005</v>
      </c>
      <c r="G63" s="445">
        <v>11390</v>
      </c>
      <c r="H63" s="445">
        <v>17825.740709999998</v>
      </c>
      <c r="I63" s="445">
        <v>24790</v>
      </c>
      <c r="J63" s="445" t="s">
        <v>1</v>
      </c>
      <c r="K63" s="445">
        <v>0</v>
      </c>
      <c r="L63" s="445">
        <v>2833</v>
      </c>
      <c r="M63" s="445">
        <v>6598</v>
      </c>
      <c r="N63" s="445">
        <v>1627</v>
      </c>
      <c r="O63" s="445">
        <v>5407</v>
      </c>
      <c r="P63" s="445">
        <v>5407</v>
      </c>
      <c r="Q63" s="445">
        <v>13803</v>
      </c>
      <c r="R63" s="445">
        <v>0</v>
      </c>
      <c r="S63" s="445" t="s">
        <v>1</v>
      </c>
      <c r="T63" s="445" t="s">
        <v>1</v>
      </c>
      <c r="U63" s="445">
        <v>225</v>
      </c>
      <c r="V63" s="445">
        <v>1000</v>
      </c>
      <c r="W63" s="445">
        <v>1000</v>
      </c>
      <c r="X63" s="445">
        <v>3040</v>
      </c>
      <c r="Y63" s="445">
        <v>3040</v>
      </c>
      <c r="Z63" s="445">
        <v>37100</v>
      </c>
      <c r="AA63" s="445">
        <v>45500</v>
      </c>
      <c r="AB63" s="445">
        <v>57500</v>
      </c>
      <c r="AC63" s="445">
        <v>63200</v>
      </c>
      <c r="AD63" s="445">
        <v>12700</v>
      </c>
      <c r="AE63" s="445">
        <v>14000</v>
      </c>
      <c r="AF63" s="445">
        <v>17400</v>
      </c>
      <c r="AG63" s="445">
        <v>74700</v>
      </c>
      <c r="AH63" s="445">
        <v>17900</v>
      </c>
      <c r="AI63" s="445">
        <v>32000</v>
      </c>
      <c r="AJ63" s="445">
        <v>38400</v>
      </c>
      <c r="AK63" s="445">
        <v>93300</v>
      </c>
      <c r="AL63" s="445">
        <v>25100</v>
      </c>
      <c r="AM63" s="445">
        <v>63000</v>
      </c>
      <c r="AN63" s="445">
        <v>88100</v>
      </c>
      <c r="AO63" s="445">
        <v>96100</v>
      </c>
      <c r="AP63" s="445">
        <v>0</v>
      </c>
      <c r="AQ63" s="445" t="s">
        <v>1</v>
      </c>
    </row>
    <row r="64" spans="1:43" s="231" customFormat="1" hidden="1" outlineLevel="1" x14ac:dyDescent="0.25">
      <c r="A64"/>
      <c r="B64" s="134" t="s">
        <v>328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D64" s="141"/>
      <c r="AE64" s="141">
        <v>1500</v>
      </c>
      <c r="AF64" s="570">
        <v>1500</v>
      </c>
      <c r="AG64" s="570" t="s">
        <v>1</v>
      </c>
      <c r="AH64" s="445"/>
      <c r="AI64" s="445"/>
      <c r="AJ64" s="445"/>
      <c r="AK64" s="445"/>
      <c r="AL64" s="445">
        <v>0</v>
      </c>
      <c r="AM64" s="445"/>
      <c r="AN64" s="445"/>
      <c r="AO64" s="445"/>
      <c r="AP64" s="445"/>
    </row>
    <row r="65" spans="1:43" s="231" customFormat="1" hidden="1" outlineLevel="1" x14ac:dyDescent="0.25">
      <c r="A65"/>
      <c r="B65" s="134" t="s">
        <v>329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D65" s="141"/>
      <c r="AE65" s="141"/>
      <c r="AF65" s="141"/>
      <c r="AG65" s="141"/>
    </row>
    <row r="66" spans="1:43" s="231" customFormat="1" hidden="1" outlineLevel="1" x14ac:dyDescent="0.25">
      <c r="A66"/>
      <c r="B66" s="134" t="s">
        <v>331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D66" s="141"/>
      <c r="AE66" s="141"/>
      <c r="AF66" s="141"/>
      <c r="AG66" s="141"/>
    </row>
    <row r="67" spans="1:43" s="231" customFormat="1" hidden="1" outlineLevel="1" x14ac:dyDescent="0.25">
      <c r="A67"/>
      <c r="B67" s="134" t="s">
        <v>330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D67" s="233"/>
      <c r="AE67" s="233"/>
      <c r="AF67" s="141"/>
      <c r="AG67" s="141"/>
    </row>
    <row r="68" spans="1:43" s="231" customFormat="1" collapsed="1" x14ac:dyDescent="0.25">
      <c r="A68"/>
      <c r="B68" s="444" t="s">
        <v>330</v>
      </c>
      <c r="C68" s="457"/>
      <c r="D68" s="445"/>
      <c r="E68" s="445">
        <f t="shared" ref="E68:T68" si="31">SUM(E63:E67)</f>
        <v>-10279</v>
      </c>
      <c r="F68" s="445">
        <f t="shared" si="31"/>
        <v>3979.1858600000005</v>
      </c>
      <c r="G68" s="445">
        <f t="shared" si="31"/>
        <v>-130799</v>
      </c>
      <c r="H68" s="445">
        <f t="shared" si="31"/>
        <v>-126209.30274</v>
      </c>
      <c r="I68" s="445">
        <f t="shared" si="31"/>
        <v>-120937</v>
      </c>
      <c r="J68" s="445">
        <f t="shared" si="31"/>
        <v>-41536</v>
      </c>
      <c r="K68" s="445">
        <f t="shared" si="31"/>
        <v>-154092</v>
      </c>
      <c r="L68" s="445">
        <f t="shared" si="31"/>
        <v>-152667</v>
      </c>
      <c r="M68" s="445">
        <f t="shared" si="31"/>
        <v>-149947</v>
      </c>
      <c r="N68" s="445">
        <f t="shared" si="31"/>
        <v>659</v>
      </c>
      <c r="O68" s="445">
        <f t="shared" si="31"/>
        <v>3269</v>
      </c>
      <c r="P68" s="445">
        <f t="shared" si="31"/>
        <v>2234</v>
      </c>
      <c r="Q68" s="445">
        <f t="shared" si="31"/>
        <v>9819</v>
      </c>
      <c r="R68" s="445">
        <f t="shared" si="31"/>
        <v>-313</v>
      </c>
      <c r="S68" s="445">
        <f t="shared" si="31"/>
        <v>-1896</v>
      </c>
      <c r="T68" s="445">
        <f t="shared" si="31"/>
        <v>-2106</v>
      </c>
      <c r="U68" s="445">
        <f>SUM(U63:U67)</f>
        <v>-116770</v>
      </c>
      <c r="V68" s="445">
        <f t="shared" ref="V68:W68" si="32">SUM(V63:V67)</f>
        <v>901</v>
      </c>
      <c r="W68" s="445">
        <f t="shared" si="32"/>
        <v>-595</v>
      </c>
      <c r="X68" s="233">
        <v>-1601</v>
      </c>
      <c r="Y68" s="445">
        <v>3500</v>
      </c>
      <c r="Z68" s="445">
        <v>-400</v>
      </c>
      <c r="AA68" s="445">
        <v>-3300</v>
      </c>
      <c r="AB68" s="445">
        <v>-3900</v>
      </c>
      <c r="AC68" s="445">
        <v>-4900</v>
      </c>
      <c r="AD68" s="445">
        <v>-800</v>
      </c>
      <c r="AE68" s="445">
        <v>-3100</v>
      </c>
      <c r="AF68" s="445">
        <v>-3900</v>
      </c>
      <c r="AG68" s="445">
        <v>-3600</v>
      </c>
    </row>
    <row r="69" spans="1:43" x14ac:dyDescent="0.25">
      <c r="W69" s="496"/>
      <c r="AA69" s="496"/>
      <c r="AB69" s="496">
        <v>0</v>
      </c>
      <c r="AC69" s="496"/>
      <c r="AD69" s="496"/>
      <c r="AE69" s="496"/>
      <c r="AF69" s="496"/>
      <c r="AG69" s="496"/>
      <c r="AH69" s="445">
        <v>-1000</v>
      </c>
      <c r="AI69" s="445">
        <v>-1800</v>
      </c>
      <c r="AJ69" s="445">
        <v>-2600</v>
      </c>
      <c r="AK69" s="445">
        <v>-4100</v>
      </c>
      <c r="AL69" s="445">
        <v>-900</v>
      </c>
      <c r="AM69" s="445">
        <v>-2000</v>
      </c>
      <c r="AN69" s="445">
        <v>-2800</v>
      </c>
      <c r="AO69" s="445">
        <v>-3300</v>
      </c>
      <c r="AP69" s="445">
        <v>-800</v>
      </c>
      <c r="AQ69" s="445">
        <v>-1200</v>
      </c>
    </row>
    <row r="70" spans="1:43" s="231" customFormat="1" x14ac:dyDescent="0.25">
      <c r="A70"/>
      <c r="B70" s="106" t="s">
        <v>318</v>
      </c>
      <c r="C70" s="116"/>
      <c r="D70" s="250">
        <v>-166779.43675133056</v>
      </c>
      <c r="E70" s="250">
        <f t="shared" ref="E70:Y70" si="33">E57+E59+E60+E62+E68</f>
        <v>-253090</v>
      </c>
      <c r="F70" s="250">
        <f t="shared" si="33"/>
        <v>-58315.582020000002</v>
      </c>
      <c r="G70" s="250">
        <f t="shared" si="33"/>
        <v>-244017</v>
      </c>
      <c r="H70" s="250">
        <f t="shared" si="33"/>
        <v>-171260.07504999993</v>
      </c>
      <c r="I70" s="250">
        <f t="shared" si="33"/>
        <v>-155711</v>
      </c>
      <c r="J70" s="250">
        <f t="shared" si="33"/>
        <v>-30146</v>
      </c>
      <c r="K70" s="250">
        <f t="shared" si="33"/>
        <v>54548</v>
      </c>
      <c r="L70" s="250">
        <f t="shared" si="33"/>
        <v>38717</v>
      </c>
      <c r="M70" s="250">
        <f t="shared" si="33"/>
        <v>-29447</v>
      </c>
      <c r="N70" s="250">
        <f t="shared" si="33"/>
        <v>144634</v>
      </c>
      <c r="O70" s="250">
        <f t="shared" si="33"/>
        <v>166668</v>
      </c>
      <c r="P70" s="250">
        <f t="shared" si="33"/>
        <v>183726</v>
      </c>
      <c r="Q70" s="250">
        <f t="shared" si="33"/>
        <v>663860</v>
      </c>
      <c r="R70" s="250">
        <f t="shared" si="33"/>
        <v>-36200</v>
      </c>
      <c r="S70" s="250">
        <f t="shared" si="33"/>
        <v>-151256</v>
      </c>
      <c r="T70" s="250">
        <f t="shared" si="33"/>
        <v>-219416</v>
      </c>
      <c r="U70" s="250">
        <f t="shared" si="33"/>
        <v>-99428</v>
      </c>
      <c r="V70" s="250">
        <f t="shared" si="33"/>
        <v>-80603</v>
      </c>
      <c r="W70" s="250">
        <f t="shared" si="33"/>
        <v>-165773</v>
      </c>
      <c r="X70" s="250">
        <f>SUM(X57:X68)</f>
        <v>-240257</v>
      </c>
      <c r="Y70" s="250">
        <f t="shared" si="33"/>
        <v>-322900</v>
      </c>
      <c r="Z70" s="250">
        <f>Z57+Z59+Z60+Z62+Z68+Z63</f>
        <v>-71800</v>
      </c>
      <c r="AA70" s="250">
        <v>-170000</v>
      </c>
      <c r="AB70" s="250">
        <v>-236300</v>
      </c>
      <c r="AC70" s="250">
        <v>111400</v>
      </c>
      <c r="AD70" s="250">
        <v>-98200</v>
      </c>
      <c r="AE70" s="250">
        <v>9900</v>
      </c>
      <c r="AF70" s="250">
        <v>-93800</v>
      </c>
      <c r="AG70" s="250">
        <v>-145900</v>
      </c>
      <c r="AH70" s="230"/>
      <c r="AI70" s="230"/>
      <c r="AJ70" s="230"/>
      <c r="AK70" s="230"/>
      <c r="AL70" s="230"/>
      <c r="AM70" s="230"/>
      <c r="AN70" s="230"/>
      <c r="AO70" s="230"/>
      <c r="AP70" s="230"/>
    </row>
    <row r="71" spans="1:43" s="238" customFormat="1" x14ac:dyDescent="0.25">
      <c r="A71"/>
      <c r="B71" s="236"/>
      <c r="C71" s="246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>
        <v>0</v>
      </c>
      <c r="AC71" s="251"/>
      <c r="AD71" s="251"/>
      <c r="AE71" s="251"/>
      <c r="AF71" s="251"/>
      <c r="AG71" s="251"/>
      <c r="AH71" s="250">
        <v>-78500</v>
      </c>
      <c r="AI71" s="250">
        <v>-16700</v>
      </c>
      <c r="AJ71" s="250">
        <v>103500</v>
      </c>
      <c r="AK71" s="250">
        <v>-106400</v>
      </c>
      <c r="AL71" s="250">
        <v>49100</v>
      </c>
      <c r="AM71" s="250">
        <v>-31700</v>
      </c>
      <c r="AN71" s="250">
        <f>SUM(AN57:AN69)</f>
        <v>-110200</v>
      </c>
      <c r="AO71" s="250">
        <f>SUM(AO57:AO69)</f>
        <v>-319500</v>
      </c>
      <c r="AP71" s="250">
        <f>SUM(AP57:AP69)</f>
        <v>3200</v>
      </c>
      <c r="AQ71" s="250">
        <v>-111110</v>
      </c>
    </row>
    <row r="72" spans="1:43" s="231" customFormat="1" ht="15.75" thickBot="1" x14ac:dyDescent="0.3">
      <c r="A72"/>
      <c r="B72" s="134" t="s">
        <v>320</v>
      </c>
      <c r="C72" s="117"/>
      <c r="D72" s="252">
        <v>68386.801645098472</v>
      </c>
      <c r="E72" s="252">
        <f t="shared" ref="E72:U72" si="34">E32+E53+E70</f>
        <v>75692</v>
      </c>
      <c r="F72" s="252">
        <f t="shared" si="34"/>
        <v>-79361.190210000306</v>
      </c>
      <c r="G72" s="252">
        <f t="shared" si="34"/>
        <v>75671</v>
      </c>
      <c r="H72" s="252">
        <f t="shared" si="34"/>
        <v>85638.040281066264</v>
      </c>
      <c r="I72" s="252">
        <f t="shared" si="34"/>
        <v>165478</v>
      </c>
      <c r="J72" s="252">
        <f t="shared" si="34"/>
        <v>-122719</v>
      </c>
      <c r="K72" s="252">
        <f t="shared" si="34"/>
        <v>-210123</v>
      </c>
      <c r="L72" s="252">
        <f t="shared" si="34"/>
        <v>-286574</v>
      </c>
      <c r="M72" s="252">
        <f t="shared" si="34"/>
        <v>-157144</v>
      </c>
      <c r="N72" s="252">
        <f t="shared" si="34"/>
        <v>-138291</v>
      </c>
      <c r="O72" s="252">
        <f t="shared" si="34"/>
        <v>-123248</v>
      </c>
      <c r="P72" s="252">
        <f t="shared" si="34"/>
        <v>-110803</v>
      </c>
      <c r="Q72" s="252">
        <f t="shared" si="34"/>
        <v>475342</v>
      </c>
      <c r="R72" s="252">
        <f t="shared" si="34"/>
        <v>-302572</v>
      </c>
      <c r="S72" s="252">
        <f t="shared" si="34"/>
        <v>-429633</v>
      </c>
      <c r="T72" s="252">
        <f t="shared" si="34"/>
        <v>-368231</v>
      </c>
      <c r="U72" s="252">
        <f t="shared" si="34"/>
        <v>-238706</v>
      </c>
      <c r="V72" s="252">
        <f>V32+V53+V70</f>
        <v>-120518</v>
      </c>
      <c r="W72" s="499">
        <f t="shared" ref="W72:Z72" si="35">W32+W53+W70</f>
        <v>-255129</v>
      </c>
      <c r="X72" s="252">
        <f t="shared" si="35"/>
        <v>-256070</v>
      </c>
      <c r="Y72" s="252">
        <f t="shared" si="35"/>
        <v>-71900</v>
      </c>
      <c r="Z72" s="252">
        <f t="shared" si="35"/>
        <v>8200</v>
      </c>
      <c r="AA72" s="499">
        <v>-120100</v>
      </c>
      <c r="AB72" s="499">
        <v>-261000</v>
      </c>
      <c r="AC72" s="252">
        <v>103100</v>
      </c>
      <c r="AD72" s="234">
        <v>-238100</v>
      </c>
      <c r="AE72" s="234">
        <v>-123100</v>
      </c>
      <c r="AF72" s="234">
        <v>-171900</v>
      </c>
      <c r="AG72" s="234">
        <v>-247900</v>
      </c>
      <c r="AH72" s="238"/>
      <c r="AI72" s="238"/>
      <c r="AJ72" s="238"/>
      <c r="AK72" s="238"/>
      <c r="AL72" s="238"/>
      <c r="AM72" s="238"/>
      <c r="AN72" s="238"/>
      <c r="AO72" s="238"/>
      <c r="AP72" s="238"/>
    </row>
    <row r="73" spans="1:43" s="231" customFormat="1" x14ac:dyDescent="0.25">
      <c r="A73"/>
      <c r="B73" s="134" t="s">
        <v>319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D73" s="233">
        <v>550400</v>
      </c>
      <c r="AE73" s="233">
        <v>550400</v>
      </c>
      <c r="AF73" s="233">
        <v>550400</v>
      </c>
      <c r="AG73" s="233">
        <v>550400</v>
      </c>
      <c r="AH73" s="234">
        <v>-182500</v>
      </c>
      <c r="AI73" s="234">
        <v>-197700</v>
      </c>
      <c r="AJ73" s="234">
        <v>-173300</v>
      </c>
      <c r="AK73" s="234">
        <v>-52200</v>
      </c>
      <c r="AL73" s="234">
        <v>-144000</v>
      </c>
      <c r="AM73" s="234">
        <v>-142500</v>
      </c>
      <c r="AN73" s="234">
        <f>AN53+AN71+AN32</f>
        <v>-128600</v>
      </c>
      <c r="AO73" s="234">
        <f>AO53+AO71+AO32</f>
        <v>-63000</v>
      </c>
      <c r="AP73" s="234">
        <f>AP53+AP71+AP32</f>
        <v>48500</v>
      </c>
      <c r="AQ73" s="234">
        <v>-3000</v>
      </c>
    </row>
    <row r="74" spans="1:43" s="231" customFormat="1" x14ac:dyDescent="0.25">
      <c r="A74"/>
      <c r="B74" s="142" t="s">
        <v>317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D74" s="141">
        <v>1100</v>
      </c>
      <c r="AE74" s="141">
        <v>-300</v>
      </c>
      <c r="AF74" s="141">
        <v>-300</v>
      </c>
      <c r="AG74" s="141">
        <v>3500</v>
      </c>
      <c r="AH74" s="233">
        <v>306000</v>
      </c>
      <c r="AI74" s="233">
        <v>306000</v>
      </c>
      <c r="AJ74" s="233">
        <v>306000</v>
      </c>
      <c r="AK74" s="233">
        <v>306000</v>
      </c>
      <c r="AL74" s="233">
        <v>254500</v>
      </c>
      <c r="AM74" s="233">
        <v>254500</v>
      </c>
      <c r="AN74" s="233">
        <v>254500</v>
      </c>
      <c r="AO74" s="233">
        <v>254500</v>
      </c>
      <c r="AP74" s="233">
        <v>181500</v>
      </c>
      <c r="AQ74" s="233">
        <v>181500</v>
      </c>
    </row>
    <row r="75" spans="1:43" s="231" customFormat="1" x14ac:dyDescent="0.25">
      <c r="A75"/>
      <c r="B75" s="102"/>
      <c r="C75" s="116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42"/>
      <c r="X75" s="253"/>
      <c r="Y75" s="253"/>
      <c r="Z75" s="253"/>
      <c r="AA75" s="242"/>
      <c r="AB75" s="242">
        <v>0</v>
      </c>
      <c r="AC75" s="242"/>
      <c r="AD75" s="242"/>
      <c r="AE75" s="242"/>
      <c r="AF75" s="242"/>
      <c r="AG75" s="242"/>
      <c r="AH75" s="141">
        <v>1100</v>
      </c>
      <c r="AI75" s="141">
        <v>600</v>
      </c>
      <c r="AJ75" s="141">
        <v>-2500</v>
      </c>
      <c r="AK75" s="141">
        <v>700</v>
      </c>
      <c r="AL75" s="141">
        <v>800</v>
      </c>
      <c r="AM75" s="141">
        <v>900</v>
      </c>
      <c r="AN75" s="141">
        <v>4400</v>
      </c>
      <c r="AO75" s="141">
        <v>1000</v>
      </c>
      <c r="AP75" s="141">
        <v>300</v>
      </c>
      <c r="AQ75" s="141">
        <v>-3900</v>
      </c>
    </row>
    <row r="76" spans="1:43" s="231" customFormat="1" ht="15.75" thickBot="1" x14ac:dyDescent="0.3">
      <c r="A76"/>
      <c r="B76" s="106" t="s">
        <v>316</v>
      </c>
      <c r="C76" s="117"/>
      <c r="D76" s="239">
        <v>256395.12440509847</v>
      </c>
      <c r="E76" s="239">
        <f t="shared" ref="E76:U76" si="36">E72+E73+E74</f>
        <v>263700</v>
      </c>
      <c r="F76" s="239">
        <f t="shared" si="36"/>
        <v>184338.80146999971</v>
      </c>
      <c r="G76" s="239">
        <f t="shared" si="36"/>
        <v>339371</v>
      </c>
      <c r="H76" s="239">
        <f t="shared" si="36"/>
        <v>349338.0319610663</v>
      </c>
      <c r="I76" s="239">
        <f t="shared" si="36"/>
        <v>429178</v>
      </c>
      <c r="J76" s="239">
        <f t="shared" si="36"/>
        <v>306459</v>
      </c>
      <c r="K76" s="239">
        <f t="shared" si="36"/>
        <v>220813</v>
      </c>
      <c r="L76" s="239">
        <f t="shared" si="36"/>
        <v>144507</v>
      </c>
      <c r="M76" s="239">
        <f t="shared" si="36"/>
        <v>276191</v>
      </c>
      <c r="N76" s="239">
        <f t="shared" si="36"/>
        <v>137900</v>
      </c>
      <c r="O76" s="239">
        <f t="shared" si="36"/>
        <v>157361</v>
      </c>
      <c r="P76" s="239">
        <f t="shared" si="36"/>
        <v>166922</v>
      </c>
      <c r="Q76" s="239">
        <f t="shared" si="36"/>
        <v>755919</v>
      </c>
      <c r="R76" s="239">
        <f t="shared" si="36"/>
        <v>447674</v>
      </c>
      <c r="S76" s="239">
        <f t="shared" si="36"/>
        <v>324413</v>
      </c>
      <c r="T76" s="239">
        <f t="shared" si="36"/>
        <v>388726</v>
      </c>
      <c r="U76" s="239">
        <f t="shared" si="36"/>
        <v>516776</v>
      </c>
      <c r="V76" s="239">
        <f t="shared" ref="V76:X76" si="37">V72+V73+V74</f>
        <v>397768</v>
      </c>
      <c r="W76" s="502">
        <f t="shared" si="37"/>
        <v>264452</v>
      </c>
      <c r="X76" s="239">
        <f t="shared" si="37"/>
        <v>262497</v>
      </c>
      <c r="Y76" s="239">
        <f>Y72+Y73+Y74</f>
        <v>447299.99999999994</v>
      </c>
      <c r="Z76" s="239">
        <f>Z72+Z73+Z74</f>
        <v>455200</v>
      </c>
      <c r="AA76" s="502">
        <v>327000</v>
      </c>
      <c r="AB76" s="502">
        <v>187100</v>
      </c>
      <c r="AC76" s="502">
        <v>550400</v>
      </c>
      <c r="AD76" s="502">
        <v>313400</v>
      </c>
      <c r="AE76" s="502">
        <v>427000</v>
      </c>
      <c r="AF76" s="502">
        <v>378200</v>
      </c>
      <c r="AG76" s="502">
        <v>306000</v>
      </c>
    </row>
    <row r="77" spans="1:43" ht="15.75" thickBot="1" x14ac:dyDescent="0.3">
      <c r="B77" s="357" t="s">
        <v>315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3">
        <v>35444</v>
      </c>
      <c r="V77" s="383"/>
      <c r="W77" s="383"/>
      <c r="X77" s="383">
        <v>33200</v>
      </c>
      <c r="Y77" s="383"/>
      <c r="Z77" s="383"/>
      <c r="AA77" s="383">
        <v>40000</v>
      </c>
      <c r="AB77" s="383">
        <v>43000</v>
      </c>
      <c r="AC77" s="383">
        <v>49200</v>
      </c>
      <c r="AD77" s="383">
        <v>45300</v>
      </c>
      <c r="AE77" s="383">
        <v>32300</v>
      </c>
      <c r="AF77" s="383">
        <v>44600</v>
      </c>
      <c r="AG77" s="383">
        <v>49100</v>
      </c>
      <c r="AH77" s="502">
        <v>124600</v>
      </c>
      <c r="AI77" s="502">
        <v>108900</v>
      </c>
      <c r="AJ77" s="502">
        <v>130200</v>
      </c>
      <c r="AK77" s="502">
        <v>254500</v>
      </c>
      <c r="AL77" s="502">
        <v>111300</v>
      </c>
      <c r="AM77" s="502">
        <v>112900</v>
      </c>
      <c r="AN77" s="502">
        <f>AN73+AN74+AN75</f>
        <v>130300</v>
      </c>
      <c r="AO77" s="502">
        <f>AO73+AO74+AO75</f>
        <v>192500</v>
      </c>
      <c r="AP77" s="502">
        <f>AP73+AP74+AP75</f>
        <v>230300</v>
      </c>
      <c r="AQ77" s="502">
        <v>174600</v>
      </c>
    </row>
    <row r="78" spans="1:43" x14ac:dyDescent="0.25"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H78" s="383">
        <v>32700</v>
      </c>
      <c r="AI78" s="383">
        <v>26500</v>
      </c>
      <c r="AJ78" s="383">
        <v>30100</v>
      </c>
      <c r="AK78" s="383">
        <v>60600</v>
      </c>
      <c r="AL78" s="383">
        <v>39400</v>
      </c>
      <c r="AM78" s="383">
        <v>32000</v>
      </c>
      <c r="AN78" s="383">
        <v>44300</v>
      </c>
      <c r="AO78" s="383">
        <v>47300</v>
      </c>
      <c r="AP78" s="383">
        <v>43100</v>
      </c>
      <c r="AQ78" s="383">
        <v>38000</v>
      </c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BF26"/>
  <sheetViews>
    <sheetView showGridLines="0" view="pageBreakPreview" zoomScale="75" zoomScaleNormal="85" zoomScaleSheetLayoutView="75" workbookViewId="0">
      <pane xSplit="2" topLeftCell="AQ1" activePane="topRight" state="frozen"/>
      <selection activeCell="AC12" sqref="AC12"/>
      <selection pane="topRight" activeCell="BG7" sqref="BG7"/>
    </sheetView>
  </sheetViews>
  <sheetFormatPr defaultColWidth="9.140625" defaultRowHeight="15" x14ac:dyDescent="0.25"/>
  <cols>
    <col min="1" max="1" width="2.140625" style="1" customWidth="1"/>
    <col min="2" max="2" width="39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2" width="9.140625" style="1" customWidth="1"/>
    <col min="43" max="44" width="9.7109375" style="1" bestFit="1" customWidth="1"/>
    <col min="45" max="45" width="11" style="1" customWidth="1"/>
    <col min="46" max="48" width="9.7109375" style="1" bestFit="1" customWidth="1"/>
    <col min="49" max="52" width="9.5703125" style="1" bestFit="1" customWidth="1"/>
    <col min="53" max="53" width="9.5703125" style="1" customWidth="1"/>
    <col min="54" max="58" width="9.7109375" style="1" bestFit="1" customWidth="1"/>
    <col min="59" max="16384" width="9.140625" style="1"/>
  </cols>
  <sheetData>
    <row r="1" spans="2:58" ht="15.75" thickBot="1" x14ac:dyDescent="0.3">
      <c r="B1" s="85" t="s">
        <v>203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58" x14ac:dyDescent="0.25">
      <c r="B2" s="323" t="s">
        <v>204</v>
      </c>
      <c r="C2" s="323">
        <v>2007</v>
      </c>
      <c r="D2" s="323">
        <v>2008</v>
      </c>
      <c r="E2" s="323">
        <v>2009</v>
      </c>
      <c r="F2" s="323">
        <v>2010</v>
      </c>
      <c r="G2" s="323">
        <v>2011</v>
      </c>
      <c r="H2" s="323">
        <v>2012</v>
      </c>
      <c r="I2" s="323">
        <v>2013</v>
      </c>
      <c r="J2" s="323">
        <v>2014</v>
      </c>
      <c r="K2" s="323">
        <v>2015</v>
      </c>
      <c r="L2" s="347">
        <v>2016</v>
      </c>
      <c r="M2" s="347">
        <v>2017</v>
      </c>
      <c r="N2" s="347">
        <v>2018</v>
      </c>
      <c r="O2" s="147"/>
      <c r="P2" s="323" t="s">
        <v>5</v>
      </c>
      <c r="Q2" s="323" t="s">
        <v>26</v>
      </c>
      <c r="R2" s="323" t="s">
        <v>27</v>
      </c>
      <c r="S2" s="323" t="s">
        <v>28</v>
      </c>
      <c r="T2" s="323" t="s">
        <v>33</v>
      </c>
      <c r="U2" s="323" t="s">
        <v>29</v>
      </c>
      <c r="V2" s="323" t="s">
        <v>30</v>
      </c>
      <c r="W2" s="323" t="s">
        <v>31</v>
      </c>
      <c r="X2" s="323" t="s">
        <v>32</v>
      </c>
      <c r="Y2" s="323" t="s">
        <v>82</v>
      </c>
      <c r="Z2" s="323" t="s">
        <v>43</v>
      </c>
      <c r="AA2" s="323" t="s">
        <v>45</v>
      </c>
      <c r="AB2" s="323" t="s">
        <v>46</v>
      </c>
      <c r="AC2" s="323" t="s">
        <v>81</v>
      </c>
      <c r="AD2" s="323" t="s">
        <v>83</v>
      </c>
      <c r="AE2" s="323" t="s">
        <v>101</v>
      </c>
      <c r="AF2" s="323" t="s">
        <v>102</v>
      </c>
      <c r="AG2" s="323" t="s">
        <v>106</v>
      </c>
      <c r="AH2" s="323" t="s">
        <v>114</v>
      </c>
      <c r="AI2" s="323" t="s">
        <v>125</v>
      </c>
      <c r="AJ2" s="323" t="s">
        <v>130</v>
      </c>
      <c r="AK2" s="323" t="s">
        <v>131</v>
      </c>
      <c r="AL2" s="323" t="s">
        <v>132</v>
      </c>
      <c r="AM2" s="323" t="s">
        <v>133</v>
      </c>
      <c r="AN2" s="323" t="s">
        <v>134</v>
      </c>
      <c r="AO2" s="323" t="s">
        <v>142</v>
      </c>
      <c r="AP2" s="323" t="s">
        <v>151</v>
      </c>
      <c r="AQ2" s="323" t="s">
        <v>154</v>
      </c>
      <c r="AR2" s="323" t="s">
        <v>645</v>
      </c>
      <c r="AS2" s="323" t="s">
        <v>654</v>
      </c>
      <c r="AT2" s="323" t="s">
        <v>663</v>
      </c>
      <c r="AU2" s="323" t="s">
        <v>672</v>
      </c>
      <c r="AV2" s="323" t="s">
        <v>722</v>
      </c>
      <c r="AW2" s="323" t="s">
        <v>739</v>
      </c>
      <c r="AX2" s="323" t="s">
        <v>740</v>
      </c>
      <c r="AY2" s="323" t="s">
        <v>741</v>
      </c>
      <c r="AZ2" s="323" t="s">
        <v>742</v>
      </c>
      <c r="BA2" s="323" t="s">
        <v>748</v>
      </c>
      <c r="BB2" s="323" t="s">
        <v>758</v>
      </c>
      <c r="BC2" s="323" t="s">
        <v>775</v>
      </c>
      <c r="BD2" s="323" t="s">
        <v>776</v>
      </c>
      <c r="BE2" s="323" t="s">
        <v>774</v>
      </c>
      <c r="BF2" s="323" t="s">
        <v>770</v>
      </c>
    </row>
    <row r="3" spans="2:58" s="353" customFormat="1" x14ac:dyDescent="0.25">
      <c r="B3" s="145" t="s">
        <v>205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119">
        <v>2395</v>
      </c>
      <c r="AX3" s="119">
        <v>2402</v>
      </c>
      <c r="AY3" s="119">
        <v>2219.3420740685997</v>
      </c>
      <c r="AZ3" s="119">
        <v>2566.6579259314003</v>
      </c>
      <c r="BA3" s="119">
        <v>2821</v>
      </c>
      <c r="BB3" s="910">
        <v>2419</v>
      </c>
      <c r="BC3" s="119">
        <v>2703</v>
      </c>
      <c r="BD3" s="119">
        <v>3745</v>
      </c>
      <c r="BE3" s="910">
        <v>3419</v>
      </c>
      <c r="BF3" s="747">
        <v>2065</v>
      </c>
    </row>
    <row r="4" spans="2:58" s="353" customFormat="1" x14ac:dyDescent="0.25">
      <c r="B4" s="576" t="s">
        <v>206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147">
        <v>1924</v>
      </c>
      <c r="AX4" s="147">
        <v>1951</v>
      </c>
      <c r="AY4" s="147">
        <v>1832.2393878066002</v>
      </c>
      <c r="AZ4" s="147">
        <v>2140.7606121933995</v>
      </c>
      <c r="BA4" s="147">
        <v>2375</v>
      </c>
      <c r="BB4" s="911">
        <v>2028</v>
      </c>
      <c r="BC4" s="147">
        <v>2340</v>
      </c>
      <c r="BD4" s="147">
        <v>3387</v>
      </c>
      <c r="BE4" s="911">
        <v>2960</v>
      </c>
      <c r="BF4" s="748">
        <v>1601</v>
      </c>
    </row>
    <row r="5" spans="2:58" s="353" customFormat="1" x14ac:dyDescent="0.25">
      <c r="B5" s="145" t="s">
        <v>207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119">
        <v>847</v>
      </c>
      <c r="AX5" s="119">
        <v>1398</v>
      </c>
      <c r="AY5" s="119">
        <v>1512.2717086990003</v>
      </c>
      <c r="AZ5" s="119">
        <v>1373.7282913009997</v>
      </c>
      <c r="BA5" s="119">
        <v>1167</v>
      </c>
      <c r="BB5" s="910">
        <v>1437</v>
      </c>
      <c r="BC5" s="119">
        <v>1632</v>
      </c>
      <c r="BD5" s="119">
        <v>1261</v>
      </c>
      <c r="BE5" s="910">
        <v>1196</v>
      </c>
      <c r="BF5" s="747">
        <v>1368</v>
      </c>
    </row>
    <row r="6" spans="2:58" s="353" customFormat="1" x14ac:dyDescent="0.25">
      <c r="B6" s="145" t="s">
        <v>208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119">
        <v>546</v>
      </c>
      <c r="AX6" s="119">
        <v>533</v>
      </c>
      <c r="AY6" s="119">
        <v>600.21112692430006</v>
      </c>
      <c r="AZ6" s="119">
        <v>465.78887307569994</v>
      </c>
      <c r="BA6" s="119">
        <v>525</v>
      </c>
      <c r="BB6" s="910">
        <v>737</v>
      </c>
      <c r="BC6" s="119">
        <v>460</v>
      </c>
      <c r="BD6" s="119">
        <v>263</v>
      </c>
      <c r="BE6" s="910">
        <v>428</v>
      </c>
      <c r="BF6" s="747">
        <v>400</v>
      </c>
    </row>
    <row r="7" spans="2:58" s="353" customFormat="1" x14ac:dyDescent="0.25">
      <c r="B7" s="145" t="s">
        <v>209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119">
        <v>542</v>
      </c>
      <c r="AX7" s="119">
        <v>565</v>
      </c>
      <c r="AY7" s="119">
        <v>593.08815451760006</v>
      </c>
      <c r="AZ7" s="119">
        <v>545.91184548239994</v>
      </c>
      <c r="BA7" s="119">
        <v>545</v>
      </c>
      <c r="BB7" s="910">
        <v>552</v>
      </c>
      <c r="BC7" s="119">
        <v>429</v>
      </c>
      <c r="BD7" s="119">
        <v>383</v>
      </c>
      <c r="BE7" s="910">
        <v>379</v>
      </c>
      <c r="BF7" s="747">
        <v>393</v>
      </c>
    </row>
    <row r="8" spans="2:58" s="353" customFormat="1" x14ac:dyDescent="0.25">
      <c r="B8" s="145" t="s">
        <v>210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119">
        <v>160</v>
      </c>
      <c r="AX8" s="119">
        <v>147</v>
      </c>
      <c r="AY8" s="119">
        <v>159.16571207619998</v>
      </c>
      <c r="AZ8" s="119">
        <v>182.83428792380002</v>
      </c>
      <c r="BA8" s="119">
        <v>179</v>
      </c>
      <c r="BB8" s="910">
        <v>238</v>
      </c>
      <c r="BC8" s="119">
        <v>258</v>
      </c>
      <c r="BD8" s="119">
        <v>212</v>
      </c>
      <c r="BE8" s="910">
        <v>138</v>
      </c>
      <c r="BF8" s="747">
        <v>103</v>
      </c>
    </row>
    <row r="9" spans="2:58" s="353" customFormat="1" x14ac:dyDescent="0.25">
      <c r="B9" s="145" t="s">
        <v>211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119">
        <v>229</v>
      </c>
      <c r="AX9" s="119">
        <v>180</v>
      </c>
      <c r="AY9" s="119">
        <v>160.45097595999999</v>
      </c>
      <c r="AZ9" s="119">
        <v>215.54902404000001</v>
      </c>
      <c r="BA9" s="119">
        <v>204</v>
      </c>
      <c r="BB9" s="910">
        <v>230</v>
      </c>
      <c r="BC9" s="119">
        <v>234</v>
      </c>
      <c r="BD9" s="119">
        <v>279</v>
      </c>
      <c r="BE9" s="910">
        <v>280</v>
      </c>
      <c r="BF9" s="747">
        <v>209</v>
      </c>
    </row>
    <row r="10" spans="2:58" s="353" customFormat="1" x14ac:dyDescent="0.25">
      <c r="B10" s="145" t="s">
        <v>212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119">
        <v>1066</v>
      </c>
      <c r="AX10" s="119">
        <v>1172</v>
      </c>
      <c r="AY10" s="119">
        <v>1176.9389531016</v>
      </c>
      <c r="AZ10" s="119">
        <v>1129.0610468984</v>
      </c>
      <c r="BA10" s="119">
        <v>1003</v>
      </c>
      <c r="BB10" s="910">
        <v>1030</v>
      </c>
      <c r="BC10" s="119">
        <v>930</v>
      </c>
      <c r="BD10" s="119">
        <v>614</v>
      </c>
      <c r="BE10" s="910">
        <v>456</v>
      </c>
      <c r="BF10" s="747">
        <v>546</v>
      </c>
    </row>
    <row r="11" spans="2:58" s="353" customFormat="1" x14ac:dyDescent="0.25">
      <c r="B11" s="145" t="s">
        <v>213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119">
        <v>116</v>
      </c>
      <c r="AX11" s="119">
        <v>142</v>
      </c>
      <c r="AY11" s="119">
        <v>126.88400876790004</v>
      </c>
      <c r="AZ11" s="119">
        <v>123.11599123209996</v>
      </c>
      <c r="BA11" s="119">
        <v>106</v>
      </c>
      <c r="BB11" s="910">
        <v>142</v>
      </c>
      <c r="BC11" s="119">
        <v>135</v>
      </c>
      <c r="BD11" s="119">
        <v>133</v>
      </c>
      <c r="BE11" s="910">
        <v>121</v>
      </c>
      <c r="BF11" s="747">
        <v>131</v>
      </c>
    </row>
    <row r="12" spans="2:58" s="118" customFormat="1" ht="15.75" thickBot="1" x14ac:dyDescent="0.3">
      <c r="B12" s="197" t="s">
        <v>214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796">
        <v>5989</v>
      </c>
      <c r="AV12" s="796">
        <v>6527.8387946315006</v>
      </c>
      <c r="AW12" s="796">
        <v>5901</v>
      </c>
      <c r="AX12" s="796">
        <v>6538</v>
      </c>
      <c r="AY12" s="796">
        <v>6548.3527141152017</v>
      </c>
      <c r="AZ12" s="796">
        <v>6602.6472858847983</v>
      </c>
      <c r="BA12" s="796">
        <v>6550</v>
      </c>
      <c r="BB12" s="198">
        <v>6785</v>
      </c>
      <c r="BC12" s="796">
        <v>6782</v>
      </c>
      <c r="BD12" s="796">
        <f>BD3+SUM(BD5:BD11)</f>
        <v>6890</v>
      </c>
      <c r="BE12" s="198">
        <f>BE3+SUM(BE5:BE11)</f>
        <v>6417</v>
      </c>
      <c r="BF12" s="749">
        <f>BF3+SUM(BF5:BF11)</f>
        <v>5215</v>
      </c>
    </row>
    <row r="13" spans="2:58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W13" s="118"/>
      <c r="AX13" s="118"/>
      <c r="AY13" s="118"/>
      <c r="AZ13" s="118"/>
      <c r="BA13" s="118"/>
      <c r="BB13" s="118"/>
      <c r="BF13" s="118"/>
    </row>
    <row r="14" spans="2:58" ht="15.75" thickBot="1" x14ac:dyDescent="0.3">
      <c r="B14" s="85" t="s">
        <v>215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58" x14ac:dyDescent="0.25">
      <c r="B15" s="323" t="s">
        <v>216</v>
      </c>
      <c r="C15" s="323">
        <v>2007</v>
      </c>
      <c r="D15" s="323">
        <v>2008</v>
      </c>
      <c r="E15" s="323">
        <v>2009</v>
      </c>
      <c r="F15" s="323">
        <v>2010</v>
      </c>
      <c r="G15" s="323">
        <v>2011</v>
      </c>
      <c r="H15" s="323">
        <v>2012</v>
      </c>
      <c r="I15" s="323">
        <v>2013</v>
      </c>
      <c r="J15" s="323">
        <v>2014</v>
      </c>
      <c r="K15" s="323">
        <v>2015</v>
      </c>
      <c r="L15" s="347">
        <v>2016</v>
      </c>
      <c r="M15" s="347">
        <v>2017</v>
      </c>
      <c r="N15" s="347">
        <v>2018</v>
      </c>
      <c r="O15" s="147"/>
      <c r="P15" s="323" t="s">
        <v>5</v>
      </c>
      <c r="Q15" s="323" t="s">
        <v>26</v>
      </c>
      <c r="R15" s="323" t="s">
        <v>27</v>
      </c>
      <c r="S15" s="323" t="s">
        <v>28</v>
      </c>
      <c r="T15" s="323" t="s">
        <v>33</v>
      </c>
      <c r="U15" s="323" t="s">
        <v>29</v>
      </c>
      <c r="V15" s="323" t="s">
        <v>30</v>
      </c>
      <c r="W15" s="323" t="s">
        <v>31</v>
      </c>
      <c r="X15" s="323" t="s">
        <v>32</v>
      </c>
      <c r="Y15" s="323" t="s">
        <v>82</v>
      </c>
      <c r="Z15" s="323" t="s">
        <v>43</v>
      </c>
      <c r="AA15" s="323" t="s">
        <v>45</v>
      </c>
      <c r="AB15" s="323" t="s">
        <v>46</v>
      </c>
      <c r="AC15" s="323" t="s">
        <v>81</v>
      </c>
      <c r="AD15" s="323" t="s">
        <v>83</v>
      </c>
      <c r="AE15" s="323" t="s">
        <v>101</v>
      </c>
      <c r="AF15" s="323" t="s">
        <v>102</v>
      </c>
      <c r="AG15" s="323" t="s">
        <v>106</v>
      </c>
      <c r="AH15" s="323" t="s">
        <v>114</v>
      </c>
      <c r="AI15" s="323" t="s">
        <v>125</v>
      </c>
      <c r="AJ15" s="323" t="s">
        <v>130</v>
      </c>
      <c r="AK15" s="323" t="s">
        <v>131</v>
      </c>
      <c r="AL15" s="323" t="s">
        <v>132</v>
      </c>
      <c r="AM15" s="323" t="s">
        <v>133</v>
      </c>
      <c r="AN15" s="323" t="s">
        <v>134</v>
      </c>
      <c r="AO15" s="323" t="s">
        <v>142</v>
      </c>
      <c r="AP15" s="323" t="s">
        <v>151</v>
      </c>
      <c r="AQ15" s="323" t="s">
        <v>154</v>
      </c>
      <c r="AR15" s="323" t="s">
        <v>645</v>
      </c>
      <c r="AS15" s="323" t="s">
        <v>654</v>
      </c>
      <c r="AT15" s="323" t="s">
        <v>663</v>
      </c>
      <c r="AU15" s="323" t="s">
        <v>672</v>
      </c>
      <c r="AV15" s="323" t="s">
        <v>722</v>
      </c>
      <c r="AW15" s="323" t="s">
        <v>739</v>
      </c>
      <c r="AX15" s="323" t="s">
        <v>740</v>
      </c>
      <c r="AY15" s="323" t="s">
        <v>741</v>
      </c>
      <c r="AZ15" s="323" t="s">
        <v>742</v>
      </c>
      <c r="BA15" s="323" t="s">
        <v>748</v>
      </c>
      <c r="BB15" s="323" t="s">
        <v>748</v>
      </c>
      <c r="BC15" s="323" t="s">
        <v>775</v>
      </c>
      <c r="BD15" s="323" t="s">
        <v>776</v>
      </c>
      <c r="BE15" s="323" t="s">
        <v>774</v>
      </c>
      <c r="BF15" s="323" t="s">
        <v>770</v>
      </c>
    </row>
    <row r="16" spans="2:58" s="353" customFormat="1" x14ac:dyDescent="0.25">
      <c r="B16" s="145" t="s">
        <v>205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13973.586446000001</v>
      </c>
      <c r="AN16" s="119">
        <v>14504.516700000002</v>
      </c>
      <c r="AO16" s="119">
        <v>14154.073624000001</v>
      </c>
      <c r="AP16" s="119">
        <v>12631.802486999999</v>
      </c>
      <c r="AQ16" s="119">
        <v>13106.055015999998</v>
      </c>
      <c r="AR16" s="119">
        <v>13436.867051000001</v>
      </c>
      <c r="AS16" s="119">
        <v>12202.859182999999</v>
      </c>
      <c r="AT16" s="119">
        <v>9780.8601550000021</v>
      </c>
      <c r="AU16" s="119">
        <v>11891.931920999999</v>
      </c>
      <c r="AV16" s="119">
        <v>13394.444556999999</v>
      </c>
      <c r="AW16" s="119">
        <v>12726.868379</v>
      </c>
      <c r="AX16" s="119">
        <v>12499.664799</v>
      </c>
      <c r="AY16" s="119">
        <v>12898.957140999999</v>
      </c>
      <c r="AZ16" s="119">
        <v>13926.561323000002</v>
      </c>
      <c r="BA16" s="119">
        <v>14161.134077000002</v>
      </c>
      <c r="BB16" s="910">
        <v>11289.732134999995</v>
      </c>
      <c r="BC16" s="119">
        <v>11649.422240999998</v>
      </c>
      <c r="BD16" s="119">
        <v>14167.408357999999</v>
      </c>
      <c r="BE16" s="919">
        <v>13404</v>
      </c>
      <c r="BF16" s="912">
        <v>9307.2199359999959</v>
      </c>
    </row>
    <row r="17" spans="2:58" s="353" customFormat="1" x14ac:dyDescent="0.25">
      <c r="B17" s="576" t="s">
        <v>206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12776.385967999999</v>
      </c>
      <c r="AN17" s="147">
        <v>13069.147166000004</v>
      </c>
      <c r="AO17" s="147">
        <v>12797.179423999998</v>
      </c>
      <c r="AP17" s="147">
        <v>11325.338746999998</v>
      </c>
      <c r="AQ17" s="147">
        <v>11736.872926</v>
      </c>
      <c r="AR17" s="147">
        <v>12072.421431000002</v>
      </c>
      <c r="AS17" s="147">
        <v>10729.085873</v>
      </c>
      <c r="AT17" s="147">
        <v>8930.6942250000011</v>
      </c>
      <c r="AU17" s="147">
        <v>10777.481840999999</v>
      </c>
      <c r="AV17" s="147">
        <v>12087.677997000001</v>
      </c>
      <c r="AW17" s="147">
        <v>11119.364539</v>
      </c>
      <c r="AX17" s="147">
        <v>11069.323799</v>
      </c>
      <c r="AY17" s="147">
        <v>11560.081551000001</v>
      </c>
      <c r="AZ17" s="147">
        <v>12491.931393000003</v>
      </c>
      <c r="BA17" s="147">
        <v>12750.799507000002</v>
      </c>
      <c r="BB17" s="911">
        <v>10021.836324999998</v>
      </c>
      <c r="BC17" s="147">
        <v>10315.184660999998</v>
      </c>
      <c r="BD17" s="147">
        <v>12967.327578</v>
      </c>
      <c r="BE17" s="920">
        <v>11947</v>
      </c>
      <c r="BF17" s="913">
        <v>7908.4986859999981</v>
      </c>
    </row>
    <row r="18" spans="2:58" s="353" customFormat="1" ht="18" customHeight="1" x14ac:dyDescent="0.25">
      <c r="B18" s="145" t="s">
        <v>207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7496.4269219999996</v>
      </c>
      <c r="AN18" s="119">
        <v>6411.1238159999975</v>
      </c>
      <c r="AO18" s="119">
        <v>4989.4896700000018</v>
      </c>
      <c r="AP18" s="119">
        <v>5261.8090599999996</v>
      </c>
      <c r="AQ18" s="119">
        <v>5286.8612699999994</v>
      </c>
      <c r="AR18" s="119">
        <v>4864.166400000001</v>
      </c>
      <c r="AS18" s="119">
        <v>3526.93676</v>
      </c>
      <c r="AT18" s="119">
        <v>4598.9931799999977</v>
      </c>
      <c r="AU18" s="119">
        <v>5166.8134200000004</v>
      </c>
      <c r="AV18" s="119">
        <v>4616.61996</v>
      </c>
      <c r="AW18" s="119">
        <v>3341.19382</v>
      </c>
      <c r="AX18" s="119">
        <v>5343.502809999999</v>
      </c>
      <c r="AY18" s="119">
        <v>5890.274519999999</v>
      </c>
      <c r="AZ18" s="119">
        <v>5263.4769600000018</v>
      </c>
      <c r="BA18" s="119">
        <v>4586.3815000000004</v>
      </c>
      <c r="BB18" s="910">
        <v>5458.2940000000008</v>
      </c>
      <c r="BC18" s="119">
        <v>6271.1511069999997</v>
      </c>
      <c r="BD18" s="119">
        <v>4729.9940699999997</v>
      </c>
      <c r="BE18" s="919">
        <v>4427</v>
      </c>
      <c r="BF18" s="912">
        <v>4936.1198950000007</v>
      </c>
    </row>
    <row r="19" spans="2:58" s="353" customFormat="1" x14ac:dyDescent="0.25">
      <c r="B19" s="145" t="s">
        <v>208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3011.9909750000002</v>
      </c>
      <c r="AN19" s="119">
        <v>3148.7329409999998</v>
      </c>
      <c r="AO19" s="119">
        <v>2868.3163399999999</v>
      </c>
      <c r="AP19" s="119">
        <v>2492.799</v>
      </c>
      <c r="AQ19" s="119">
        <v>2275.7603399999998</v>
      </c>
      <c r="AR19" s="119">
        <v>1664.0343300000002</v>
      </c>
      <c r="AS19" s="119">
        <v>1651.1913000000002</v>
      </c>
      <c r="AT19" s="119">
        <v>1510.0824499999997</v>
      </c>
      <c r="AU19" s="119">
        <v>1375.9468099999999</v>
      </c>
      <c r="AV19" s="119">
        <v>1683.24586</v>
      </c>
      <c r="AW19" s="119">
        <v>1724.3614800000003</v>
      </c>
      <c r="AX19" s="119">
        <v>1901.1821900000002</v>
      </c>
      <c r="AY19" s="119">
        <v>1970.5201600000003</v>
      </c>
      <c r="AZ19" s="119">
        <v>1544.1781999999998</v>
      </c>
      <c r="BA19" s="119">
        <v>1677.0806200000002</v>
      </c>
      <c r="BB19" s="910">
        <v>2226.3397099999993</v>
      </c>
      <c r="BC19" s="119">
        <v>1572.45147</v>
      </c>
      <c r="BD19" s="119">
        <v>1038.4728800000003</v>
      </c>
      <c r="BE19" s="919">
        <v>1351</v>
      </c>
      <c r="BF19" s="912">
        <v>1144.5672999999999</v>
      </c>
    </row>
    <row r="20" spans="2:58" s="353" customFormat="1" x14ac:dyDescent="0.25">
      <c r="B20" s="145" t="s">
        <v>209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1649.5525459999999</v>
      </c>
      <c r="AN20" s="119">
        <v>1619.9854189999996</v>
      </c>
      <c r="AO20" s="119">
        <v>1710.5479600000001</v>
      </c>
      <c r="AP20" s="119">
        <v>1632.1874499999999</v>
      </c>
      <c r="AQ20" s="119">
        <v>1515.3298199999999</v>
      </c>
      <c r="AR20" s="119">
        <v>1487.3932200000002</v>
      </c>
      <c r="AS20" s="119">
        <v>1481.5381000000002</v>
      </c>
      <c r="AT20" s="119">
        <v>1218.93156</v>
      </c>
      <c r="AU20" s="119">
        <v>1377.57764</v>
      </c>
      <c r="AV20" s="119">
        <v>1681.6981899999998</v>
      </c>
      <c r="AW20" s="119">
        <v>1610.5927200000001</v>
      </c>
      <c r="AX20" s="119">
        <v>1620.6084699999999</v>
      </c>
      <c r="AY20" s="119">
        <v>1648.6515499999998</v>
      </c>
      <c r="AZ20" s="119">
        <v>1595.23144</v>
      </c>
      <c r="BA20" s="119">
        <v>1567.13798</v>
      </c>
      <c r="BB20" s="910">
        <v>1456.3213799999999</v>
      </c>
      <c r="BC20" s="119">
        <v>1184.0093100000004</v>
      </c>
      <c r="BD20" s="119">
        <v>1175.9777800000002</v>
      </c>
      <c r="BE20" s="919">
        <v>1139</v>
      </c>
      <c r="BF20" s="912">
        <v>1166.12535</v>
      </c>
    </row>
    <row r="21" spans="2:58" s="353" customFormat="1" x14ac:dyDescent="0.25">
      <c r="B21" s="145" t="s">
        <v>210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1069.197966</v>
      </c>
      <c r="AN21" s="119">
        <v>1077.6176849999993</v>
      </c>
      <c r="AO21" s="119">
        <v>897.79227000000037</v>
      </c>
      <c r="AP21" s="119">
        <v>806.65711999999985</v>
      </c>
      <c r="AQ21" s="119">
        <v>926.95058000000006</v>
      </c>
      <c r="AR21" s="119">
        <v>1042.73606</v>
      </c>
      <c r="AS21" s="119">
        <v>765.97130000000004</v>
      </c>
      <c r="AT21" s="119">
        <v>477.74243000000001</v>
      </c>
      <c r="AU21" s="119">
        <v>389.14936</v>
      </c>
      <c r="AV21" s="119">
        <v>353.64383999999995</v>
      </c>
      <c r="AW21" s="119">
        <v>474.82052999999996</v>
      </c>
      <c r="AX21" s="119">
        <v>411.89864</v>
      </c>
      <c r="AY21" s="119">
        <v>460.31700000000001</v>
      </c>
      <c r="AZ21" s="119">
        <v>519.78135999999995</v>
      </c>
      <c r="BA21" s="119">
        <v>514.05088999999998</v>
      </c>
      <c r="BB21" s="910">
        <v>734.6570099999999</v>
      </c>
      <c r="BC21" s="119">
        <v>789.87522000000013</v>
      </c>
      <c r="BD21" s="119">
        <v>698.96519999999998</v>
      </c>
      <c r="BE21" s="919">
        <v>522</v>
      </c>
      <c r="BF21" s="912">
        <v>423.09933000000001</v>
      </c>
    </row>
    <row r="22" spans="2:58" s="353" customFormat="1" x14ac:dyDescent="0.25">
      <c r="B22" s="145" t="s">
        <v>211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958.69845500000008</v>
      </c>
      <c r="AN22" s="119">
        <v>1134.8728759999999</v>
      </c>
      <c r="AO22" s="119">
        <v>1007.5537899999998</v>
      </c>
      <c r="AP22" s="119">
        <v>927.45997</v>
      </c>
      <c r="AQ22" s="119">
        <v>818.75317000000007</v>
      </c>
      <c r="AR22" s="119">
        <v>928.61115999999981</v>
      </c>
      <c r="AS22" s="119">
        <v>787.2923199999999</v>
      </c>
      <c r="AT22" s="119">
        <v>608.86305000000004</v>
      </c>
      <c r="AU22" s="119">
        <v>587.13438999999994</v>
      </c>
      <c r="AV22" s="119">
        <v>772.23924</v>
      </c>
      <c r="AW22" s="119">
        <v>649.96700999999996</v>
      </c>
      <c r="AX22" s="119">
        <v>542.59663999999998</v>
      </c>
      <c r="AY22" s="119">
        <v>507.79525000000001</v>
      </c>
      <c r="AZ22" s="119">
        <v>684.17646000000002</v>
      </c>
      <c r="BA22" s="119">
        <v>683.10468000000003</v>
      </c>
      <c r="BB22" s="910">
        <v>904.39401000000009</v>
      </c>
      <c r="BC22" s="119">
        <v>741.19106000000011</v>
      </c>
      <c r="BD22" s="119">
        <v>823.99398999999994</v>
      </c>
      <c r="BE22" s="919">
        <v>847</v>
      </c>
      <c r="BF22" s="912">
        <v>466.87608999999992</v>
      </c>
    </row>
    <row r="23" spans="2:58" s="353" customFormat="1" x14ac:dyDescent="0.25">
      <c r="B23" s="145" t="s">
        <v>212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2217.5516130000001</v>
      </c>
      <c r="AN23" s="119">
        <v>2634.441392000002</v>
      </c>
      <c r="AO23" s="119">
        <v>2425.8349059999991</v>
      </c>
      <c r="AP23" s="119">
        <v>2252.0748630000003</v>
      </c>
      <c r="AQ23" s="119">
        <v>2469.3043640000001</v>
      </c>
      <c r="AR23" s="119">
        <v>2348.3626439999998</v>
      </c>
      <c r="AS23" s="119">
        <v>2076.7271129999999</v>
      </c>
      <c r="AT23" s="119">
        <v>2268.523236</v>
      </c>
      <c r="AU23" s="119">
        <v>2582.652865</v>
      </c>
      <c r="AV23" s="119">
        <v>2784.5036219999997</v>
      </c>
      <c r="AW23" s="119">
        <v>2328.5950690000004</v>
      </c>
      <c r="AX23" s="119">
        <v>2492.0367729999998</v>
      </c>
      <c r="AY23" s="119">
        <v>2569.3710200000005</v>
      </c>
      <c r="AZ23" s="119">
        <v>2588.1171540000005</v>
      </c>
      <c r="BA23" s="119">
        <v>2371.6017120000006</v>
      </c>
      <c r="BB23" s="910">
        <v>2419.661975</v>
      </c>
      <c r="BC23" s="119">
        <v>2036.6198509999997</v>
      </c>
      <c r="BD23" s="119">
        <v>1491.7053080000001</v>
      </c>
      <c r="BE23" s="919">
        <v>1226</v>
      </c>
      <c r="BF23" s="912">
        <v>1349.2449729999998</v>
      </c>
    </row>
    <row r="24" spans="2:58" s="118" customFormat="1" x14ac:dyDescent="0.25">
      <c r="B24" s="145" t="s">
        <v>213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707.47930399999996</v>
      </c>
      <c r="AN24" s="146">
        <v>691.97007100000008</v>
      </c>
      <c r="AO24" s="146">
        <v>536.15866000000005</v>
      </c>
      <c r="AP24" s="146">
        <v>577.27074399999992</v>
      </c>
      <c r="AQ24" s="146">
        <v>608.84694000000002</v>
      </c>
      <c r="AR24" s="146">
        <v>607.83130299999993</v>
      </c>
      <c r="AS24" s="146">
        <v>496.161585</v>
      </c>
      <c r="AT24" s="146">
        <v>412.57280700000007</v>
      </c>
      <c r="AU24" s="119">
        <v>546.58656099999996</v>
      </c>
      <c r="AV24" s="119">
        <v>495.63736</v>
      </c>
      <c r="AW24" s="119">
        <v>451.40068100000008</v>
      </c>
      <c r="AX24" s="119">
        <v>466.34937299999996</v>
      </c>
      <c r="AY24" s="119">
        <v>452.65802799999989</v>
      </c>
      <c r="AZ24" s="119">
        <v>465.26575300000002</v>
      </c>
      <c r="BA24" s="119">
        <v>373.92524099999997</v>
      </c>
      <c r="BB24" s="910">
        <v>536.04463499999997</v>
      </c>
      <c r="BC24" s="119">
        <v>512.49728000000005</v>
      </c>
      <c r="BD24" s="119">
        <v>414.94090999999997</v>
      </c>
      <c r="BE24" s="919">
        <v>379</v>
      </c>
      <c r="BF24" s="912">
        <v>385.19199000000003</v>
      </c>
    </row>
    <row r="25" spans="2:58" s="118" customFormat="1" ht="15.75" thickBot="1" x14ac:dyDescent="0.3">
      <c r="B25" s="197" t="s">
        <v>214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31084.484226999997</v>
      </c>
      <c r="AN25" s="198">
        <v>31223.260900000005</v>
      </c>
      <c r="AO25" s="198">
        <v>28589.767220000005</v>
      </c>
      <c r="AP25" s="198">
        <v>26582.060693999993</v>
      </c>
      <c r="AQ25" s="198">
        <v>27007.861499999999</v>
      </c>
      <c r="AR25" s="198">
        <v>26380.002168000003</v>
      </c>
      <c r="AS25" s="198">
        <v>22988.677661000005</v>
      </c>
      <c r="AT25" s="198">
        <v>20876.568867999998</v>
      </c>
      <c r="AU25" s="796">
        <v>23917.792966999994</v>
      </c>
      <c r="AV25" s="796">
        <v>25782.032629000001</v>
      </c>
      <c r="AW25" s="796">
        <v>23307.799689000003</v>
      </c>
      <c r="AX25" s="796">
        <v>25277.839694999995</v>
      </c>
      <c r="AY25" s="796">
        <v>26398.544669000003</v>
      </c>
      <c r="AZ25" s="796">
        <v>26586.78865000001</v>
      </c>
      <c r="BA25" s="796">
        <v>25934.416700000002</v>
      </c>
      <c r="BB25" s="198">
        <v>25025.444854999994</v>
      </c>
      <c r="BC25" s="796">
        <f>SUM(BC18:BC24,BC16)</f>
        <v>24757.217538999997</v>
      </c>
      <c r="BD25" s="796">
        <f>BD16+SUM(BD18:BD24)</f>
        <v>24541.458495999999</v>
      </c>
      <c r="BE25" s="198">
        <f>BE16+SUM(BE18:BE24)</f>
        <v>23295</v>
      </c>
      <c r="BF25" s="914">
        <v>19178.444863999997</v>
      </c>
    </row>
    <row r="26" spans="2:58" x14ac:dyDescent="0.25">
      <c r="AQ26" s="323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view="pageBreakPreview" zoomScale="82" zoomScaleNormal="100" zoomScaleSheetLayoutView="82" workbookViewId="0">
      <pane xSplit="3" topLeftCell="AK1" activePane="topRight" state="frozen"/>
      <selection activeCell="F15" sqref="F15"/>
      <selection pane="topRight" activeCell="AR18" sqref="AR18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30" width="16.140625" style="5" customWidth="1"/>
    <col min="31" max="31" width="15.140625" style="5" customWidth="1"/>
    <col min="32" max="32" width="13.85546875" style="5" customWidth="1"/>
    <col min="33" max="33" width="15.85546875" style="5" customWidth="1"/>
    <col min="34" max="39" width="13.7109375" style="5" customWidth="1"/>
    <col min="40" max="40" width="13.85546875" style="5" customWidth="1"/>
    <col min="41" max="41" width="15.42578125" style="5" customWidth="1"/>
    <col min="42" max="42" width="14.42578125" style="5" customWidth="1"/>
    <col min="43" max="43" width="13.7109375" style="5" customWidth="1"/>
    <col min="44" max="44" width="16.140625" style="5" customWidth="1"/>
    <col min="45" max="45" width="15.42578125" style="5" customWidth="1"/>
    <col min="46" max="46" width="12.5703125" style="5" customWidth="1"/>
    <col min="47" max="16384" width="9.140625" style="5"/>
  </cols>
  <sheetData>
    <row r="1" spans="2:45" x14ac:dyDescent="0.2">
      <c r="B1" s="85" t="s">
        <v>164</v>
      </c>
    </row>
    <row r="2" spans="2:45" s="15" customFormat="1" ht="12.75" customHeight="1" x14ac:dyDescent="0.2">
      <c r="B2" s="1037" t="s">
        <v>165</v>
      </c>
      <c r="C2" s="23"/>
      <c r="D2" s="1038" t="s">
        <v>176</v>
      </c>
      <c r="E2" s="1038" t="s">
        <v>177</v>
      </c>
      <c r="F2" s="1038" t="s">
        <v>178</v>
      </c>
      <c r="G2" s="1034" t="s">
        <v>179</v>
      </c>
      <c r="H2" s="1034" t="s">
        <v>180</v>
      </c>
      <c r="I2" s="1034" t="s">
        <v>181</v>
      </c>
      <c r="J2" s="1034" t="s">
        <v>182</v>
      </c>
      <c r="K2" s="1034" t="s">
        <v>183</v>
      </c>
      <c r="L2" s="1034" t="s">
        <v>184</v>
      </c>
      <c r="M2" s="1034" t="s">
        <v>185</v>
      </c>
      <c r="N2" s="1034" t="s">
        <v>186</v>
      </c>
      <c r="O2" s="1034" t="s">
        <v>187</v>
      </c>
      <c r="P2" s="1034" t="s">
        <v>188</v>
      </c>
      <c r="Q2" s="1034" t="s">
        <v>189</v>
      </c>
      <c r="R2" s="1034" t="s">
        <v>190</v>
      </c>
      <c r="S2" s="1034" t="s">
        <v>191</v>
      </c>
      <c r="T2" s="1034" t="s">
        <v>192</v>
      </c>
      <c r="U2" s="1034" t="s">
        <v>193</v>
      </c>
      <c r="V2" s="1034" t="s">
        <v>194</v>
      </c>
      <c r="W2" s="1034" t="s">
        <v>195</v>
      </c>
      <c r="X2" s="1034" t="s">
        <v>196</v>
      </c>
      <c r="Y2" s="1034" t="s">
        <v>197</v>
      </c>
      <c r="Z2" s="1034" t="s">
        <v>198</v>
      </c>
      <c r="AA2" s="1034" t="s">
        <v>199</v>
      </c>
      <c r="AB2" s="1034" t="s">
        <v>200</v>
      </c>
      <c r="AC2" s="1034" t="s">
        <v>201</v>
      </c>
      <c r="AD2" s="1034" t="s">
        <v>202</v>
      </c>
      <c r="AE2" s="1034" t="s">
        <v>644</v>
      </c>
      <c r="AF2" s="1034" t="s">
        <v>655</v>
      </c>
      <c r="AG2" s="1034" t="s">
        <v>662</v>
      </c>
      <c r="AH2" s="1034" t="s">
        <v>671</v>
      </c>
      <c r="AI2" s="1034" t="s">
        <v>690</v>
      </c>
      <c r="AJ2" s="1034" t="s">
        <v>743</v>
      </c>
      <c r="AK2" s="1034" t="s">
        <v>744</v>
      </c>
      <c r="AL2" s="1034" t="s">
        <v>745</v>
      </c>
      <c r="AM2" s="1034" t="s">
        <v>731</v>
      </c>
      <c r="AN2" s="1034" t="s">
        <v>751</v>
      </c>
      <c r="AO2" s="1034" t="s">
        <v>759</v>
      </c>
      <c r="AP2" s="1034" t="s">
        <v>771</v>
      </c>
      <c r="AQ2" s="1034" t="s">
        <v>772</v>
      </c>
      <c r="AR2" s="1034" t="s">
        <v>773</v>
      </c>
      <c r="AS2" s="1034" t="s">
        <v>765</v>
      </c>
    </row>
    <row r="3" spans="2:45" s="15" customFormat="1" x14ac:dyDescent="0.2">
      <c r="B3" s="1037"/>
      <c r="C3" s="55"/>
      <c r="D3" s="1039"/>
      <c r="E3" s="1039"/>
      <c r="F3" s="1039"/>
      <c r="G3" s="1035"/>
      <c r="H3" s="1035"/>
      <c r="I3" s="1035"/>
      <c r="J3" s="1035"/>
      <c r="K3" s="1035"/>
      <c r="L3" s="1035"/>
      <c r="M3" s="1035"/>
      <c r="N3" s="1035"/>
      <c r="O3" s="1035"/>
      <c r="P3" s="1035"/>
      <c r="Q3" s="1035"/>
      <c r="R3" s="1035"/>
      <c r="S3" s="1035"/>
      <c r="T3" s="1035"/>
      <c r="U3" s="1035"/>
      <c r="V3" s="1035"/>
      <c r="W3" s="1035"/>
      <c r="X3" s="1035"/>
      <c r="Y3" s="1035"/>
      <c r="Z3" s="1035"/>
      <c r="AA3" s="1035"/>
      <c r="AB3" s="1035"/>
      <c r="AC3" s="1035"/>
      <c r="AD3" s="1035"/>
      <c r="AE3" s="1035"/>
      <c r="AF3" s="1035"/>
      <c r="AG3" s="1035"/>
      <c r="AH3" s="1035"/>
      <c r="AI3" s="1035"/>
      <c r="AJ3" s="1035"/>
      <c r="AK3" s="1035"/>
      <c r="AL3" s="1035"/>
      <c r="AM3" s="1035"/>
      <c r="AN3" s="1035"/>
      <c r="AO3" s="1034"/>
      <c r="AP3" s="1034"/>
      <c r="AQ3" s="1034"/>
      <c r="AR3" s="1034"/>
      <c r="AS3" s="1034"/>
    </row>
    <row r="4" spans="2:45" s="105" customFormat="1" x14ac:dyDescent="0.2">
      <c r="B4" s="200" t="s">
        <v>166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797">
        <v>2160</v>
      </c>
      <c r="AI4" s="797">
        <v>2071</v>
      </c>
      <c r="AJ4" s="797">
        <v>1980</v>
      </c>
      <c r="AK4" s="797">
        <v>1958</v>
      </c>
      <c r="AL4" s="797">
        <v>1888</v>
      </c>
      <c r="AM4" s="797">
        <v>1819</v>
      </c>
      <c r="AN4" s="797">
        <f>AN5+AN6</f>
        <v>1732</v>
      </c>
      <c r="AO4" s="120">
        <v>1722</v>
      </c>
      <c r="AP4" s="120">
        <f t="shared" ref="AP4:AR4" si="2">AP5+AP6</f>
        <v>1555</v>
      </c>
      <c r="AQ4" s="120">
        <f t="shared" si="2"/>
        <v>1547</v>
      </c>
      <c r="AR4" s="120">
        <f t="shared" si="2"/>
        <v>1556</v>
      </c>
      <c r="AS4" s="750">
        <f t="shared" ref="AS4" si="3">AS5+AS6</f>
        <v>1565</v>
      </c>
    </row>
    <row r="5" spans="2:45" s="105" customFormat="1" x14ac:dyDescent="0.2">
      <c r="B5" s="201" t="s">
        <v>167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149">
        <v>1017</v>
      </c>
      <c r="AK5" s="149">
        <v>998</v>
      </c>
      <c r="AL5" s="149">
        <v>922</v>
      </c>
      <c r="AM5" s="149">
        <v>850</v>
      </c>
      <c r="AN5" s="149">
        <v>768</v>
      </c>
      <c r="AO5" s="915">
        <v>760</v>
      </c>
      <c r="AP5" s="915">
        <v>736</v>
      </c>
      <c r="AQ5" s="915">
        <v>731</v>
      </c>
      <c r="AR5" s="915">
        <v>727</v>
      </c>
      <c r="AS5" s="751">
        <v>726</v>
      </c>
    </row>
    <row r="6" spans="2:45" s="105" customFormat="1" x14ac:dyDescent="0.2">
      <c r="B6" s="201" t="s">
        <v>168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149">
        <v>963</v>
      </c>
      <c r="AK6" s="149">
        <v>960</v>
      </c>
      <c r="AL6" s="149">
        <v>966</v>
      </c>
      <c r="AM6" s="149">
        <v>969</v>
      </c>
      <c r="AN6" s="149">
        <v>964</v>
      </c>
      <c r="AO6" s="915">
        <v>962</v>
      </c>
      <c r="AP6" s="915">
        <v>819</v>
      </c>
      <c r="AQ6" s="915">
        <v>816</v>
      </c>
      <c r="AR6" s="915">
        <v>829</v>
      </c>
      <c r="AS6" s="751">
        <v>839</v>
      </c>
    </row>
    <row r="7" spans="2:45" s="105" customFormat="1" ht="13.5" customHeight="1" x14ac:dyDescent="0.2">
      <c r="B7" s="202" t="s">
        <v>169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209">
        <v>57445</v>
      </c>
      <c r="AK7" s="209">
        <v>57626</v>
      </c>
      <c r="AL7" s="209">
        <v>56363</v>
      </c>
      <c r="AM7" s="209">
        <v>56183</v>
      </c>
      <c r="AN7" s="209">
        <v>55819</v>
      </c>
      <c r="AO7" s="916">
        <v>54139</v>
      </c>
      <c r="AP7" s="916">
        <v>53943</v>
      </c>
      <c r="AQ7" s="916">
        <v>53459</v>
      </c>
      <c r="AR7" s="916">
        <v>53143</v>
      </c>
      <c r="AS7" s="752">
        <v>53142</v>
      </c>
    </row>
    <row r="8" spans="2:45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5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45" s="15" customFormat="1" ht="13.5" thickBot="1" x14ac:dyDescent="0.25">
      <c r="B9" s="85" t="s">
        <v>170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5" s="15" customFormat="1" ht="12.75" customHeight="1" x14ac:dyDescent="0.2">
      <c r="B10" s="1036" t="s">
        <v>171</v>
      </c>
      <c r="D10" s="1038" t="s">
        <v>176</v>
      </c>
      <c r="E10" s="1038" t="s">
        <v>177</v>
      </c>
      <c r="F10" s="1038" t="s">
        <v>178</v>
      </c>
      <c r="G10" s="1034" t="s">
        <v>179</v>
      </c>
      <c r="H10" s="1034" t="s">
        <v>180</v>
      </c>
      <c r="I10" s="1034" t="s">
        <v>181</v>
      </c>
      <c r="J10" s="1034" t="s">
        <v>182</v>
      </c>
      <c r="K10" s="1034" t="s">
        <v>183</v>
      </c>
      <c r="L10" s="1034" t="s">
        <v>184</v>
      </c>
      <c r="M10" s="1034" t="s">
        <v>185</v>
      </c>
      <c r="N10" s="1034" t="s">
        <v>186</v>
      </c>
      <c r="O10" s="1034" t="s">
        <v>187</v>
      </c>
      <c r="P10" s="1034" t="s">
        <v>188</v>
      </c>
      <c r="Q10" s="1034" t="s">
        <v>189</v>
      </c>
      <c r="R10" s="1034" t="s">
        <v>190</v>
      </c>
      <c r="S10" s="1034" t="s">
        <v>191</v>
      </c>
      <c r="T10" s="1034" t="s">
        <v>192</v>
      </c>
      <c r="U10" s="1034" t="s">
        <v>193</v>
      </c>
      <c r="V10" s="1034" t="s">
        <v>194</v>
      </c>
      <c r="W10" s="1034" t="s">
        <v>195</v>
      </c>
      <c r="X10" s="1034" t="s">
        <v>196</v>
      </c>
      <c r="Y10" s="1034" t="s">
        <v>197</v>
      </c>
      <c r="Z10" s="1034" t="s">
        <v>198</v>
      </c>
      <c r="AA10" s="1034" t="s">
        <v>199</v>
      </c>
      <c r="AB10" s="1034" t="s">
        <v>200</v>
      </c>
      <c r="AC10" s="1034" t="s">
        <v>201</v>
      </c>
      <c r="AD10" s="1034" t="s">
        <v>202</v>
      </c>
      <c r="AE10" s="1034" t="s">
        <v>644</v>
      </c>
      <c r="AF10" s="1034" t="s">
        <v>655</v>
      </c>
      <c r="AG10" s="1034" t="s">
        <v>662</v>
      </c>
      <c r="AH10" s="1034" t="s">
        <v>671</v>
      </c>
      <c r="AI10" s="1034" t="s">
        <v>690</v>
      </c>
      <c r="AJ10" s="1034" t="s">
        <v>743</v>
      </c>
      <c r="AK10" s="1034" t="s">
        <v>744</v>
      </c>
      <c r="AL10" s="1034" t="s">
        <v>745</v>
      </c>
      <c r="AM10" s="1034" t="s">
        <v>731</v>
      </c>
      <c r="AN10" s="1034" t="s">
        <v>751</v>
      </c>
      <c r="AO10" s="1034" t="s">
        <v>759</v>
      </c>
      <c r="AP10" s="1034" t="s">
        <v>771</v>
      </c>
      <c r="AQ10" s="1034" t="s">
        <v>772</v>
      </c>
      <c r="AR10" s="1034" t="s">
        <v>773</v>
      </c>
      <c r="AS10" s="1034" t="s">
        <v>765</v>
      </c>
    </row>
    <row r="11" spans="2:45" s="15" customFormat="1" x14ac:dyDescent="0.2">
      <c r="B11" s="1037" t="s">
        <v>172</v>
      </c>
      <c r="D11" s="1039"/>
      <c r="E11" s="1039"/>
      <c r="F11" s="1039"/>
      <c r="G11" s="1035"/>
      <c r="H11" s="1035"/>
      <c r="I11" s="1035"/>
      <c r="J11" s="1035"/>
      <c r="K11" s="1035"/>
      <c r="L11" s="1035"/>
      <c r="M11" s="1035"/>
      <c r="N11" s="1035"/>
      <c r="O11" s="1035"/>
      <c r="P11" s="1035"/>
      <c r="Q11" s="1035"/>
      <c r="R11" s="1035"/>
      <c r="S11" s="1035"/>
      <c r="T11" s="1035"/>
      <c r="U11" s="1035"/>
      <c r="V11" s="1035"/>
      <c r="W11" s="1035"/>
      <c r="X11" s="1035"/>
      <c r="Y11" s="1035"/>
      <c r="Z11" s="1035"/>
      <c r="AA11" s="1035"/>
      <c r="AB11" s="1035"/>
      <c r="AC11" s="1035"/>
      <c r="AD11" s="1035"/>
      <c r="AE11" s="1035"/>
      <c r="AF11" s="1035"/>
      <c r="AG11" s="1035"/>
      <c r="AH11" s="1035"/>
      <c r="AI11" s="1035"/>
      <c r="AJ11" s="1035"/>
      <c r="AK11" s="1035"/>
      <c r="AL11" s="1035"/>
      <c r="AM11" s="1035"/>
      <c r="AN11" s="1035"/>
      <c r="AO11" s="1034"/>
      <c r="AP11" s="1034"/>
      <c r="AQ11" s="1034"/>
      <c r="AR11" s="1034"/>
      <c r="AS11" s="1034"/>
    </row>
    <row r="12" spans="2:45" s="105" customFormat="1" x14ac:dyDescent="0.2">
      <c r="B12" s="201" t="s">
        <v>173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149">
        <v>15473</v>
      </c>
      <c r="AL12" s="149">
        <v>15131</v>
      </c>
      <c r="AM12" s="149">
        <v>14728</v>
      </c>
      <c r="AN12" s="149">
        <v>14555</v>
      </c>
      <c r="AO12" s="917">
        <v>14533</v>
      </c>
      <c r="AP12" s="917">
        <v>14374</v>
      </c>
      <c r="AQ12" s="917">
        <v>14267</v>
      </c>
      <c r="AR12" s="917">
        <v>13946</v>
      </c>
      <c r="AS12" s="753">
        <v>14153</v>
      </c>
    </row>
    <row r="13" spans="2:45" s="105" customFormat="1" x14ac:dyDescent="0.2">
      <c r="B13" s="201" t="s">
        <v>174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149">
        <v>5917</v>
      </c>
      <c r="AL13" s="149">
        <v>5832</v>
      </c>
      <c r="AM13" s="149">
        <v>5834</v>
      </c>
      <c r="AN13" s="149">
        <v>5797</v>
      </c>
      <c r="AO13" s="917">
        <v>5760</v>
      </c>
      <c r="AP13" s="917">
        <v>5719</v>
      </c>
      <c r="AQ13" s="917">
        <v>5771</v>
      </c>
      <c r="AR13" s="917">
        <f>AR14-AR12</f>
        <v>5806</v>
      </c>
      <c r="AS13" s="753">
        <f>AS14-AS12</f>
        <v>5831</v>
      </c>
    </row>
    <row r="14" spans="2:45" s="105" customFormat="1" x14ac:dyDescent="0.2">
      <c r="B14" s="203" t="s">
        <v>175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209">
        <v>21390</v>
      </c>
      <c r="AL14" s="209">
        <v>20963</v>
      </c>
      <c r="AM14" s="209">
        <v>20562</v>
      </c>
      <c r="AN14" s="209">
        <v>20352</v>
      </c>
      <c r="AO14" s="918">
        <v>20293</v>
      </c>
      <c r="AP14" s="918">
        <v>20093</v>
      </c>
      <c r="AQ14" s="918">
        <v>20038</v>
      </c>
      <c r="AR14" s="918">
        <v>19752</v>
      </c>
      <c r="AS14" s="754">
        <v>19984</v>
      </c>
    </row>
    <row r="15" spans="2:45" s="15" customFormat="1" x14ac:dyDescent="0.2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358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H15" s="762"/>
      <c r="AI15" s="762"/>
      <c r="AJ15" s="762"/>
      <c r="AK15" s="762"/>
      <c r="AL15" s="762"/>
      <c r="AM15" s="762"/>
    </row>
    <row r="16" spans="2:45" s="15" customFormat="1" x14ac:dyDescent="0.2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</row>
    <row r="17" spans="12:29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6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86"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J2:J3"/>
    <mergeCell ref="K2:K3"/>
    <mergeCell ref="I10:I11"/>
    <mergeCell ref="J10:J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P10:P11"/>
    <mergeCell ref="R2:R3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AE2:AE3"/>
    <mergeCell ref="AE10:AE11"/>
    <mergeCell ref="AD2:AD3"/>
    <mergeCell ref="AD10:AD11"/>
    <mergeCell ref="AF2:AF3"/>
    <mergeCell ref="AF10:AF11"/>
    <mergeCell ref="AI2:AI3"/>
    <mergeCell ref="AI10:AI11"/>
    <mergeCell ref="AH2:AH3"/>
    <mergeCell ref="AH10:AH11"/>
    <mergeCell ref="AG2:AG3"/>
    <mergeCell ref="AG10:AG11"/>
    <mergeCell ref="AJ2:AJ3"/>
    <mergeCell ref="AK2:AK3"/>
    <mergeCell ref="AL2:AL3"/>
    <mergeCell ref="AO2:AO3"/>
    <mergeCell ref="AJ10:AJ11"/>
    <mergeCell ref="AK10:AK11"/>
    <mergeCell ref="AL10:AL11"/>
    <mergeCell ref="AO10:AO11"/>
    <mergeCell ref="AM2:AM3"/>
    <mergeCell ref="AM10:AM11"/>
    <mergeCell ref="AN2:AN3"/>
    <mergeCell ref="AN10:AN11"/>
    <mergeCell ref="AR2:AR3"/>
    <mergeCell ref="AS2:AS3"/>
    <mergeCell ref="AP2:AP3"/>
    <mergeCell ref="AS10:AS11"/>
    <mergeCell ref="AP10:AP11"/>
    <mergeCell ref="AR10:AR11"/>
    <mergeCell ref="AQ2:AQ3"/>
    <mergeCell ref="AQ10:AQ11"/>
  </mergeCells>
  <pageMargins left="0.7" right="0.7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2023-08-28T11:46:46Z</dcterms:modified>
</cp:coreProperties>
</file>