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4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FLOWS'!$A$1:$WHR$77</definedName>
    <definedName name="_xlnm.Print_Area" localSheetId="0">'COMPREHENSIVE INCOME'!$A$1:$XEE$48</definedName>
    <definedName name="_xlnm.Print_Area" localSheetId="2">EQUITY!$A$1:$M$563</definedName>
    <definedName name="_xlnm.Print_Area" localSheetId="1">'FINANCIAL STANDING'!$A$1:$AK$76</definedName>
    <definedName name="_xlnm.Print_Area" localSheetId="4">'OPERATING DATA'!$A$1:$AP$25</definedName>
    <definedName name="_xlnm.Print_Area" localSheetId="5">'ROLLING STOCK AND HEADCOUNT'!$A$1:$AC$14</definedName>
  </definedNames>
  <calcPr calcId="152511"/>
</workbook>
</file>

<file path=xl/calcChain.xml><?xml version="1.0" encoding="utf-8"?>
<calcChain xmlns="http://schemas.openxmlformats.org/spreadsheetml/2006/main">
  <c r="W51" i="12" l="1"/>
  <c r="Y7" i="12" l="1"/>
  <c r="Y32" i="12" s="1"/>
  <c r="E72" i="5"/>
  <c r="E62" i="5"/>
  <c r="E52" i="5"/>
  <c r="E33" i="5"/>
  <c r="E22" i="5"/>
  <c r="X32" i="12"/>
  <c r="E73" i="5" l="1"/>
  <c r="E75" i="5" s="1"/>
  <c r="E35" i="5"/>
  <c r="Y70" i="12"/>
  <c r="Y53" i="12"/>
  <c r="Y72" i="12" l="1"/>
  <c r="Y76" i="12" s="1"/>
  <c r="H35" i="4" l="1"/>
  <c r="G35" i="4"/>
  <c r="F35" i="4"/>
  <c r="E35" i="4"/>
  <c r="H31" i="4"/>
  <c r="H36" i="4" s="1"/>
  <c r="G31" i="4"/>
  <c r="G36" i="4" s="1"/>
  <c r="F31" i="4"/>
  <c r="F36" i="4" s="1"/>
  <c r="E31" i="4"/>
  <c r="E36" i="4" s="1"/>
  <c r="F17" i="4"/>
  <c r="F19" i="4" s="1"/>
  <c r="F23" i="4" s="1"/>
  <c r="F25" i="4" s="1"/>
  <c r="E17" i="4"/>
  <c r="E19" i="4" s="1"/>
  <c r="E23" i="4" s="1"/>
  <c r="E25" i="4" s="1"/>
  <c r="H14" i="4"/>
  <c r="G14" i="4"/>
  <c r="F14" i="4"/>
  <c r="H12" i="4"/>
  <c r="H17" i="4" s="1"/>
  <c r="H19" i="4" s="1"/>
  <c r="H23" i="4" s="1"/>
  <c r="H25" i="4" s="1"/>
  <c r="H37" i="4" s="1"/>
  <c r="H43" i="4" s="1"/>
  <c r="G12" i="4"/>
  <c r="G17" i="4" s="1"/>
  <c r="G19" i="4" s="1"/>
  <c r="G23" i="4" s="1"/>
  <c r="G25" i="4" s="1"/>
  <c r="G37" i="4" s="1"/>
  <c r="G43" i="4" s="1"/>
  <c r="F12" i="4"/>
  <c r="E12" i="4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W70" i="12" l="1"/>
  <c r="P70" i="12"/>
  <c r="U70" i="12"/>
  <c r="E37" i="4"/>
  <c r="E43" i="4" s="1"/>
  <c r="E48" i="4"/>
  <c r="E40" i="4"/>
  <c r="F48" i="4"/>
  <c r="F40" i="4"/>
  <c r="F37" i="4"/>
  <c r="F43" i="4" s="1"/>
  <c r="X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X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X72" i="12" l="1"/>
  <c r="X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AN22" i="5" l="1"/>
  <c r="AN72" i="5"/>
  <c r="AN52" i="5"/>
  <c r="AN62" i="5" l="1"/>
  <c r="AN73" i="5" s="1"/>
  <c r="AN75" i="5" s="1"/>
  <c r="AN32" i="5"/>
  <c r="AN35" i="5" s="1"/>
  <c r="AM62" i="5" l="1"/>
  <c r="AM72" i="5"/>
  <c r="AM52" i="5"/>
  <c r="Y13" i="11"/>
  <c r="Y4" i="11"/>
  <c r="AF26" i="4"/>
  <c r="AE26" i="4"/>
  <c r="AE24" i="4"/>
  <c r="AD22" i="4"/>
  <c r="AC22" i="4"/>
  <c r="AB22" i="4"/>
  <c r="AA22" i="4"/>
  <c r="Z22" i="4"/>
  <c r="AD11" i="4"/>
  <c r="AC11" i="4"/>
  <c r="AC26" i="4" s="1"/>
  <c r="AC24" i="4" s="1"/>
  <c r="AB11" i="4"/>
  <c r="AB26" i="4" s="1"/>
  <c r="AB24" i="4" s="1"/>
  <c r="AA11" i="4"/>
  <c r="Z11" i="4"/>
  <c r="Y11" i="4"/>
  <c r="X22" i="4"/>
  <c r="W22" i="4"/>
  <c r="V22" i="4"/>
  <c r="U22" i="4"/>
  <c r="T22" i="4"/>
  <c r="S22" i="4"/>
  <c r="R22" i="4"/>
  <c r="Q22" i="4"/>
  <c r="P22" i="4"/>
  <c r="Y22" i="4"/>
  <c r="AM73" i="5" l="1"/>
  <c r="AM75" i="5" s="1"/>
  <c r="Z26" i="4"/>
  <c r="Z24" i="4" s="1"/>
  <c r="AD26" i="4"/>
  <c r="AD24" i="4" s="1"/>
  <c r="AA26" i="4"/>
  <c r="AA24" i="4" s="1"/>
  <c r="Y26" i="4"/>
  <c r="Y35" i="4" s="1"/>
  <c r="Y40" i="4" s="1"/>
  <c r="X4" i="11" l="1"/>
  <c r="AL72" i="5"/>
  <c r="AL62" i="5"/>
  <c r="AL52" i="5"/>
  <c r="AL32" i="5"/>
  <c r="AL33" i="5" s="1"/>
  <c r="AL22" i="5"/>
  <c r="AJ22" i="4"/>
  <c r="AJ11" i="4"/>
  <c r="AL73" i="5" l="1"/>
  <c r="AL75" i="5" s="1"/>
  <c r="AL35" i="5"/>
  <c r="AJ24" i="4"/>
  <c r="AJ26" i="4"/>
  <c r="AJ35" i="4" s="1"/>
  <c r="AJ40" i="4" s="1"/>
  <c r="W4" i="11" l="1"/>
  <c r="AA50" i="5" l="1"/>
  <c r="AB50" i="5"/>
  <c r="AC50" i="5"/>
  <c r="AD50" i="5"/>
  <c r="AE50" i="5"/>
  <c r="AF50" i="5"/>
  <c r="AG50" i="5" l="1"/>
  <c r="V13" i="11"/>
  <c r="V4" i="11"/>
  <c r="AH11" i="4"/>
  <c r="AH22" i="4"/>
  <c r="T32" i="12" l="1"/>
  <c r="T72" i="12" s="1"/>
  <c r="T76" i="12" s="1"/>
  <c r="AJ72" i="5"/>
  <c r="AJ62" i="5"/>
  <c r="AJ52" i="5"/>
  <c r="AJ32" i="5"/>
  <c r="AJ33" i="5" s="1"/>
  <c r="AJ22" i="5"/>
  <c r="AH26" i="4"/>
  <c r="AH35" i="4" s="1"/>
  <c r="AH40" i="4" s="1"/>
  <c r="AH24" i="4"/>
  <c r="U4" i="11"/>
  <c r="AI72" i="5"/>
  <c r="AI62" i="5"/>
  <c r="AI52" i="5"/>
  <c r="AI32" i="5"/>
  <c r="AI22" i="5"/>
  <c r="AG22" i="4"/>
  <c r="AG11" i="4"/>
  <c r="U13" i="11"/>
  <c r="AI73" i="5" l="1"/>
  <c r="AI75" i="5" s="1"/>
  <c r="AI35" i="5"/>
  <c r="AI33" i="5"/>
  <c r="AG24" i="4"/>
  <c r="AJ73" i="5"/>
  <c r="AJ75" i="5" s="1"/>
  <c r="AJ35" i="5"/>
  <c r="AG26" i="4"/>
  <c r="AG35" i="4" s="1"/>
  <c r="AG40" i="4" s="1"/>
  <c r="AG22" i="5"/>
  <c r="AG32" i="5"/>
  <c r="AG33" i="5" s="1"/>
  <c r="AG52" i="5"/>
  <c r="AG62" i="5"/>
  <c r="AG72" i="5"/>
  <c r="AC22" i="5"/>
  <c r="AC32" i="5"/>
  <c r="AC33" i="5" s="1"/>
  <c r="AC52" i="5"/>
  <c r="AC62" i="5"/>
  <c r="AC72" i="5"/>
  <c r="AC73" i="5" l="1"/>
  <c r="AC75" i="5" s="1"/>
  <c r="AG35" i="5"/>
  <c r="AC35" i="5"/>
  <c r="AG73" i="5"/>
  <c r="AG75" i="5" s="1"/>
  <c r="AG25" i="8"/>
  <c r="AG12" i="8"/>
  <c r="T13" i="11"/>
  <c r="T4" i="11"/>
  <c r="AP22" i="4" l="1"/>
  <c r="AP11" i="4"/>
  <c r="AQ11" i="4"/>
  <c r="AQ22" i="4"/>
  <c r="AP26" i="4" l="1"/>
  <c r="AP35" i="4" s="1"/>
  <c r="AP40" i="4" s="1"/>
  <c r="AQ26" i="4"/>
  <c r="AQ35" i="4" s="1"/>
  <c r="AQ40" i="4" l="1"/>
  <c r="AP24" i="4"/>
  <c r="AQ24" i="4"/>
  <c r="AE12" i="8" l="1"/>
  <c r="AD25" i="8" l="1"/>
  <c r="AC25" i="8"/>
  <c r="AC12" i="8"/>
  <c r="AD12" i="8" l="1"/>
  <c r="P24" i="4" l="1"/>
  <c r="Q24" i="4"/>
  <c r="R24" i="4"/>
  <c r="S24" i="4"/>
  <c r="T24" i="4"/>
  <c r="U24" i="4"/>
  <c r="V24" i="4"/>
  <c r="W24" i="4"/>
  <c r="X24" i="4"/>
  <c r="Y24" i="4"/>
  <c r="Z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<sst xmlns="http://schemas.openxmlformats.org/spreadsheetml/2006/main" count="2838" uniqueCount="633">
  <si>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</si>
  <si>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</si>
  <si>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</si>
  <si>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</si>
  <si>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</si>
  <si>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</si>
  <si>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</si>
  <si>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</si>
  <si>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</si>
  <si>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</si>
  <si>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</si>
  <si>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</si>
  <si>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</si>
  <si>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</si>
  <si>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</si>
  <si>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</si>
  <si>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</si>
  <si>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</si>
  <si>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</si>
  <si>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</si>
  <si>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</si>
  <si>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</si>
  <si>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</si>
  <si>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</si>
  <si>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</si>
  <si>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</si>
  <si>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</si>
  <si>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</si>
  <si>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</si>
  <si>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</si>
  <si>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</si>
  <si>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</si>
  <si>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</si>
  <si>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</si>
  <si>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</si>
  <si>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</si>
  <si>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</si>
  <si>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</si>
  <si>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</si>
  <si>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</si>
  <si>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</si>
  <si>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</si>
  <si>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</si>
  <si>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</si>
  <si>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</si>
  <si>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</si>
  <si>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</si>
  <si>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</si>
  <si>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</si>
  <si>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</si>
  <si>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</si>
  <si>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</si>
  <si>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</si>
  <si>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</si>
  <si>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</si>
  <si>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</si>
  <si>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</si>
  <si>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</si>
  <si>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</si>
  <si>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</si>
  <si>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</si>
  <si>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</si>
  <si>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</si>
  <si>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</si>
  <si>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</si>
  <si>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</si>
  <si>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</si>
  <si>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</si>
  <si>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</si>
  <si>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</si>
  <si>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</si>
  <si>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</si>
  <si>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</si>
  <si>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</si>
  <si>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</si>
  <si>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</si>
  <si>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</si>
  <si>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</si>
  <si>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</si>
  <si>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</si>
  <si>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</si>
  <si>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</si>
  <si>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</si>
  <si>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</si>
  <si>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</si>
  <si>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</si>
  <si>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</si>
  <si>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</si>
  <si>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</si>
  <si>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</si>
  <si>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</si>
  <si>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</si>
  <si>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</si>
  <si>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</si>
  <si>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</si>
  <si>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</si>
  <si>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</si>
  <si>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</si>
  <si>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</si>
  <si>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</si>
  <si>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</si>
  <si>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</si>
  <si>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</si>
  <si>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</si>
  <si>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</si>
  <si>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</si>
  <si>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</si>
  <si>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</si>
  <si>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</si>
  <si>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</si>
  <si>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</si>
  <si>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</si>
  <si>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</si>
  <si>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</si>
  <si>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</si>
  <si>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</si>
  <si>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</si>
  <si>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</si>
  <si>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</si>
  <si>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</si>
  <si>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</si>
  <si>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</si>
  <si>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</si>
  <si>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</si>
  <si>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</si>
  <si>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</si>
  <si>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</si>
  <si>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</si>
  <si>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</si>
  <si>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</si>
  <si>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</si>
  <si>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</si>
  <si>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</si>
  <si>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</si>
  <si>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</si>
  <si>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</si>
  <si>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</si>
  <si>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</si>
  <si>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</si>
  <si>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</si>
  <si>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</si>
  <si>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</si>
  <si>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</si>
  <si>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</si>
  <si>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</si>
  <si>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</si>
  <si>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</si>
  <si>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</si>
  <si>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</si>
  <si>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</si>
  <si>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</si>
  <si>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</si>
  <si>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</si>
  <si>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</si>
  <si>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</si>
  <si>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</si>
  <si>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</si>
  <si>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</si>
  <si>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</si>
  <si>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</si>
  <si>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</si>
  <si>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</si>
  <si>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</si>
  <si>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</si>
  <si>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</si>
  <si>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</si>
  <si>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</si>
  <si>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</si>
  <si>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</si>
  <si>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</si>
  <si>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</si>
  <si>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</si>
  <si>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</si>
  <si>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</si>
  <si>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</si>
  <si>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</si>
  <si>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</si>
  <si>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</si>
  <si>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</si>
  <si>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</si>
  <si>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</si>
  <si>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</si>
  <si>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</si>
  <si>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</si>
  <si>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</si>
  <si>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</si>
  <si>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</si>
  <si>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</si>
  <si>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</si>
  <si>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</si>
  <si>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</si>
  <si>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</si>
  <si>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</si>
  <si>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</si>
  <si>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</si>
  <si>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</si>
  <si>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</si>
  <si>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</si>
  <si>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</si>
  <si>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</si>
  <si>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</si>
  <si>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</si>
  <si>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</si>
  <si>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</si>
  <si>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</si>
  <si>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</si>
  <si>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</si>
  <si>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</si>
  <si>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</si>
  <si>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</si>
  <si>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</si>
  <si>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</si>
  <si>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</si>
  <si>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</si>
  <si>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</si>
  <si>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</si>
  <si>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</si>
  <si>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</si>
  <si>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</si>
  <si>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</si>
  <si>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</si>
  <si>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</si>
  <si>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</si>
  <si>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</si>
  <si>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</si>
  <si>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</si>
  <si>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</si>
  <si>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</si>
  <si>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</si>
  <si>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</si>
  <si>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</si>
  <si>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</si>
  <si>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</si>
  <si>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</si>
  <si>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</si>
  <si>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</si>
  <si>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</si>
  <si>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</si>
  <si>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</si>
  <si>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</si>
  <si>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</si>
  <si>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</si>
  <si>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</si>
  <si>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</si>
  <si>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</si>
  <si>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</si>
  <si>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</si>
  <si>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</si>
  <si>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</si>
  <si>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Goodwill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</si>
  <si>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</si>
  <si>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</si>
  <si>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</si>
  <si>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</si>
  <si>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</si>
  <si>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</si>
  <si>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</si>
  <si>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</si>
  <si>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receivales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</si>
  <si>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</si>
  <si>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</si>
  <si>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</si>
  <si>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</si>
  <si>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</si>
  <si>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</si>
  <si>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</si>
  <si>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</si>
  <si>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</si>
  <si>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</si>
  <si>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</si>
  <si>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</si>
  <si>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</si>
  <si>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</si>
  <si>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</si>
  <si>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</si>
  <si>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</si>
  <si>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</si>
  <si>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</si>
  <si>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</si>
  <si>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</si>
  <si>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</si>
  <si>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</si>
  <si>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</si>
  <si>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</si>
  <si>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</si>
  <si>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</si>
  <si>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</si>
  <si>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</si>
  <si>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</si>
  <si>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</si>
  <si>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</si>
  <si>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</si>
  <si>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</si>
  <si>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</si>
  <si>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</si>
  <si>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</si>
  <si>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</si>
  <si>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</si>
  <si>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</si>
  <si>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</si>
  <si>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</si>
  <si>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</si>
  <si>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</si>
  <si>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</si>
  <si>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</si>
  <si>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</si>
  <si>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</si>
  <si>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</si>
  <si>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</si>
  <si>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</si>
  <si>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</si>
  <si>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</si>
  <si>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</si>
  <si>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</si>
  <si>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</si>
  <si>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</si>
  <si>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</si>
  <si>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</si>
  <si>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</si>
  <si>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</si>
  <si>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</si>
  <si>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</si>
  <si>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</si>
  <si>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</si>
  <si>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</si>
  <si>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</si>
  <si>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</si>
  <si>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</si>
  <si>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</si>
  <si>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</si>
  <si>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</si>
  <si>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</si>
  <si>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</si>
  <si>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</si>
  <si>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</si>
  <si>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</si>
  <si>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</si>
  <si>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</si>
  <si>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</si>
  <si>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</si>
  <si>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</si>
  <si>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</si>
  <si>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</si>
  <si>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</si>
  <si>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</si>
  <si>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</si>
  <si>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</si>
  <si>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</si>
  <si>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</si>
  <si>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</si>
  <si>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</si>
  <si>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</si>
  <si>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</si>
  <si>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</si>
  <si>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</si>
  <si>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</si>
  <si>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</si>
  <si>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</si>
  <si>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</si>
  <si>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</si>
  <si>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</si>
  <si>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</si>
  <si>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</si>
  <si>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</si>
  <si>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</si>
  <si>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</si>
  <si>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</si>
  <si>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</si>
  <si>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</si>
  <si>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</si>
  <si>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</si>
  <si>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</si>
  <si>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</si>
  <si>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</si>
  <si>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</si>
  <si>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</si>
  <si>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</si>
  <si>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</si>
  <si>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</si>
  <si>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</si>
  <si>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</si>
  <si>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</si>
  <si>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</si>
  <si>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</si>
  <si>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</si>
  <si>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</si>
  <si>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</si>
  <si>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</si>
  <si>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</si>
  <si>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</si>
  <si>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</si>
  <si>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</si>
  <si>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</si>
  <si>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</si>
  <si>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</si>
  <si>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</si>
  <si>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</si>
  <si>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</si>
  <si>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</si>
  <si>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</si>
  <si>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</si>
  <si>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</si>
  <si>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</si>
  <si>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</si>
  <si>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</si>
  <si>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</si>
  <si>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</si>
  <si>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</si>
  <si>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</si>
  <si>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</si>
  <si>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</si>
  <si>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</si>
  <si>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</si>
  <si>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</si>
  <si>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</si>
  <si>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</si>
  <si>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</si>
  <si>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</si>
  <si>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</si>
  <si>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</si>
  <si>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</si>
  <si>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</si>
  <si>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</si>
  <si>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</si>
  <si>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</si>
  <si>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</si>
  <si>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</si>
  <si>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</si>
  <si>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</si>
  <si>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</si>
  <si>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</si>
  <si>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</si>
  <si>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</si>
  <si>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</si>
  <si>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</si>
  <si>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</si>
  <si>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</si>
  <si>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</si>
  <si>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</si>
  <si>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</si>
  <si>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</si>
  <si>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</si>
  <si>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</si>
  <si>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</si>
  <si>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</si>
  <si>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</si>
  <si>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</si>
  <si>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</si>
  <si>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</si>
  <si>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</si>
  <si>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</si>
  <si>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</si>
  <si>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</si>
  <si>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</si>
  <si>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</si>
  <si>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</si>
  <si>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</si>
  <si>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</si>
  <si>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</si>
  <si>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</si>
  <si>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</si>
  <si>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</si>
  <si>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</si>
  <si>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</si>
  <si>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</si>
  <si>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</si>
  <si>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</si>
  <si>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</si>
  <si>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</si>
  <si>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</si>
  <si>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</si>
  <si>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</si>
  <si>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</si>
  <si>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</si>
  <si>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</si>
  <si>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</si>
  <si>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</si>
  <si>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</si>
  <si>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</si>
  <si>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</si>
  <si>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</si>
  <si>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</si>
  <si>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</si>
  <si>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</si>
  <si>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</si>
  <si>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</si>
  <si>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</si>
  <si>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</si>
  <si>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</si>
  <si>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</si>
  <si>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</si>
  <si>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</si>
  <si>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</si>
  <si>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</si>
  <si>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</si>
  <si>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</si>
  <si>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</si>
  <si>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</si>
  <si>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</si>
  <si>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</si>
  <si>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</si>
  <si>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</si>
  <si>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</si>
  <si>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</si>
  <si>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</si>
  <si>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</si>
  <si>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</si>
  <si>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</si>
  <si>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</si>
  <si>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</si>
  <si>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</si>
  <si>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</si>
  <si>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</si>
  <si>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</si>
  <si>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</si>
  <si>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</si>
  <si>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</si>
  <si>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</si>
  <si>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</si>
  <si>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</si>
  <si>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</si>
  <si>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</si>
  <si>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</si>
  <si>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</si>
  <si>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</si>
  <si>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</si>
  <si>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</si>
  <si>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</si>
  <si>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</si>
  <si>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</si>
  <si>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</si>
  <si>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</si>
  <si>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</si>
  <si>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</si>
  <si>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</si>
  <si>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</si>
  <si>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</si>
  <si>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</si>
  <si>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</si>
  <si>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</si>
  <si>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</si>
  <si>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</si>
  <si>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</si>
  <si>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</si>
  <si>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</si>
  <si>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</si>
  <si>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</si>
  <si>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</si>
  <si>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</si>
  <si>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</si>
  <si>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</si>
  <si>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</si>
  <si>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</si>
  <si>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</si>
  <si>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</si>
  <si>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</si>
  <si>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</si>
  <si>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</si>
  <si>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Changes resulting from the implementation of IFRS 16</t>
  </si>
  <si>
    <t>Dividends</t>
  </si>
  <si>
    <t xml:space="preserve">31/03/2018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</si>
  <si>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</si>
  <si>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</si>
  <si>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</si>
  <si>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</si>
  <si>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</si>
  <si>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</si>
  <si>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</si>
  <si>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</si>
  <si>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</si>
  <si>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</si>
  <si>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</si>
  <si>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</si>
  <si>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</si>
  <si>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</si>
  <si>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</si>
  <si>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</si>
  <si>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</si>
  <si>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</si>
  <si>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</si>
  <si>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</si>
  <si>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</si>
  <si>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</si>
  <si>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</si>
  <si>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</si>
  <si>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</si>
  <si>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</si>
  <si>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</si>
  <si>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</si>
  <si>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</si>
  <si>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</si>
  <si>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</si>
  <si>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</si>
  <si>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</si>
  <si>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</si>
  <si>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</si>
  <si>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</si>
  <si>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</si>
  <si>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</si>
  <si>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</si>
  <si>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</si>
  <si>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</si>
  <si>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</si>
  <si>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</si>
  <si>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</si>
  <si>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</si>
  <si>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</si>
  <si>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</si>
  <si>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</si>
  <si>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</si>
  <si>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</si>
  <si>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</si>
  <si>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</si>
  <si>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</si>
  <si>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</si>
  <si>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</si>
  <si>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</si>
  <si>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</si>
  <si>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</si>
  <si>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</si>
  <si>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</si>
  <si>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</si>
  <si>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</si>
  <si>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</si>
  <si>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</si>
  <si>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</si>
  <si>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</si>
  <si>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</si>
  <si>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</si>
  <si>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</si>
  <si>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</si>
  <si>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</si>
  <si>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1 281,7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</si>
</sst>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/>
      <bottom style="medium">
        <color rgb="FF56565A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772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11" borderId="44" xfId="14" applyNumberFormat="1" applyFont="1" applyFill="1" applyBorder="1" applyAlignment="1">
      <alignment horizontal="right" vertical="center" wrapText="1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11" borderId="45" xfId="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11" borderId="44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11" borderId="46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11" borderId="47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11" borderId="0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11" borderId="44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11" borderId="0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11" borderId="0" xfId="2" applyNumberFormat="1" applyFont="1" applyFill="1"/>
    <xf numFmtId="173" fontId="32" fillId="2" borderId="0" xfId="2" applyNumberFormat="1" applyFont="1" applyFill="1"/>
    <xf numFmtId="173" fontId="31" fillId="11" borderId="47" xfId="4" applyNumberFormat="1" applyFont="1" applyFill="1" applyBorder="1" applyAlignment="1">
      <alignment horizontal="right" vertical="center" wrapText="1"/>
    </xf>
    <xf numFmtId="173" fontId="31" fillId="2" borderId="47" xfId="4" applyNumberFormat="1" applyFont="1" applyFill="1" applyBorder="1" applyAlignment="1">
      <alignment horizontal="right" vertical="center" wrapText="1"/>
    </xf>
    <xf numFmtId="0" fontId="32" fillId="11" borderId="0" xfId="2" applyFont="1" applyFill="1"/>
    <xf numFmtId="164" fontId="31" fillId="11" borderId="0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171" fontId="31" fillId="11" borderId="0" xfId="4" applyNumberFormat="1" applyFont="1" applyFill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170" fontId="32" fillId="2" borderId="44" xfId="14" applyNumberFormat="1" applyFont="1" applyFill="1" applyBorder="1" applyAlignment="1">
      <alignment horizontal="right" vertical="center" wrapText="1"/>
    </xf>
    <xf numFmtId="4" fontId="32" fillId="2" borderId="45" xfId="4" applyNumberFormat="1" applyFont="1" applyFill="1" applyBorder="1" applyAlignment="1">
      <alignment horizontal="right" vertical="center" wrapText="1"/>
    </xf>
    <xf numFmtId="170" fontId="31" fillId="2" borderId="46" xfId="4" applyNumberFormat="1" applyFont="1" applyFill="1" applyBorder="1" applyAlignment="1">
      <alignment horizontal="right" vertical="center" wrapText="1"/>
    </xf>
    <xf numFmtId="170" fontId="31" fillId="2" borderId="47" xfId="4" applyNumberFormat="1" applyFont="1" applyFill="1" applyBorder="1" applyAlignment="1">
      <alignment horizontal="right" vertical="center" wrapText="1"/>
    </xf>
    <xf numFmtId="169" fontId="32" fillId="0" borderId="0" xfId="11" applyNumberFormat="1" applyFont="1" applyFill="1" applyAlignment="1">
      <alignment horizontal="right" vertical="center" wrapText="1"/>
    </xf>
    <xf numFmtId="169" fontId="32" fillId="0" borderId="45" xfId="11" applyNumberFormat="1" applyFont="1" applyFill="1" applyBorder="1" applyAlignment="1">
      <alignment horizontal="right" vertical="center" wrapText="1"/>
    </xf>
    <xf numFmtId="169" fontId="32" fillId="0" borderId="47" xfId="11" applyNumberFormat="1" applyFont="1" applyFill="1" applyBorder="1" applyAlignment="1">
      <alignment horizontal="right" vertical="center" wrapText="1"/>
    </xf>
    <xf numFmtId="169" fontId="31" fillId="0" borderId="46" xfId="11" applyNumberFormat="1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0" fontId="32" fillId="0" borderId="47" xfId="4" applyNumberFormat="1" applyFont="1" applyFill="1" applyBorder="1" applyAlignment="1">
      <alignment horizontal="right" vertical="center" wrapText="1"/>
    </xf>
    <xf numFmtId="173" fontId="32" fillId="0" borderId="48" xfId="4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9" xfId="0" applyFont="1" applyBorder="1" applyAlignment="1">
      <alignment horizontal="left" vertical="center" wrapText="1"/>
    </xf>
    <xf numFmtId="0" fontId="66" fillId="4" borderId="50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50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0" fontId="60" fillId="0" borderId="0" xfId="0" applyFont="1"/>
    <xf numFmtId="4" fontId="32" fillId="3" borderId="0" xfId="3" applyNumberFormat="1" applyFont="1" applyFill="1" applyBorder="1"/>
    <xf numFmtId="0" fontId="45" fillId="8" borderId="0" xfId="0" applyFont="1" applyFill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2" xfId="0" applyFont="1" applyBorder="1" applyAlignment="1">
      <alignment horizontal="left" vertical="center"/>
    </xf>
    <xf numFmtId="0" fontId="59" fillId="10" borderId="52" xfId="0" applyFont="1" applyFill="1" applyBorder="1" applyAlignment="1">
      <alignment horizontal="right" vertical="center" wrapText="1"/>
    </xf>
    <xf numFmtId="0" fontId="58" fillId="8" borderId="52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2" xfId="0" applyFont="1" applyBorder="1" applyAlignment="1">
      <alignment horizontal="left" vertical="center"/>
    </xf>
    <xf numFmtId="0" fontId="60" fillId="10" borderId="52" xfId="0" applyFont="1" applyFill="1" applyBorder="1" applyAlignment="1">
      <alignment horizontal="right" vertical="center" wrapText="1"/>
    </xf>
    <xf numFmtId="0" fontId="59" fillId="4" borderId="52" xfId="0" applyFont="1" applyFill="1" applyBorder="1" applyAlignment="1">
      <alignment horizontal="right" vertical="center" wrapText="1"/>
    </xf>
    <xf numFmtId="0" fontId="59" fillId="0" borderId="52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2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E86"/>
  <sheetViews>
    <sheetView showGridLines="0" view="pageBreakPreview" topLeftCell="A16" zoomScale="85" zoomScaleNormal="100" zoomScaleSheetLayoutView="85" workbookViewId="0">
      <pane xSplit="3" topLeftCell="D1" activePane="topRight" state="frozen"/>
      <selection activeCell="AC12" sqref="AC12"/>
      <selection pane="topRight" activeCell="AV19" sqref="AV19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3.140625" style="40" customWidth="1"/>
    <col min="6" max="9" width="13.140625" style="56" customWidth="1"/>
    <col min="10" max="11" width="13.140625" style="56" bestFit="1" customWidth="1"/>
    <col min="12" max="13" width="13.140625" style="56" customWidth="1"/>
    <col min="14" max="14" width="48.5703125" style="56" hidden="1" customWidth="1" outlineLevel="1"/>
    <col min="15" max="15" width="2.42578125" hidden="1" customWidth="1" outlineLevel="1"/>
    <col min="16" max="18" width="11.42578125" style="40" hidden="1" customWidth="1" outlineLevel="1"/>
    <col min="19" max="23" width="11.42578125" hidden="1" customWidth="1" outlineLevel="1"/>
    <col min="24" max="24" width="10.28515625" hidden="1" customWidth="1" outlineLevel="1"/>
    <col min="25" max="38" width="11.42578125" hidden="1" customWidth="1" outlineLevel="1"/>
    <col min="39" max="39" width="8.85546875" hidden="1" customWidth="1" outlineLevel="1"/>
    <col min="40" max="44" width="11.42578125" hidden="1" customWidth="1" outlineLevel="1"/>
    <col min="45" max="45" width="8.85546875" customWidth="1" collapsed="1"/>
    <col min="46" max="124" width="8.85546875" customWidth="1"/>
    <col min="125" max="16384" width="9.140625" style="40"/>
  </cols>
  <sheetData>
    <row r="1" spans="1:124" x14ac:dyDescent="0.25">
      <c r="A1" s="328"/>
      <c r="B1" s="88" t="s">
        <v>208</v>
      </c>
      <c r="N1" s="88" t="s">
        <v>208</v>
      </c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N1" s="40"/>
      <c r="AO1" s="40"/>
      <c r="AP1" s="40"/>
    </row>
    <row r="2" spans="1:124" ht="15.75" thickBot="1" x14ac:dyDescent="0.3">
      <c r="B2" s="39"/>
      <c r="N2" s="39"/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N2" s="40"/>
      <c r="AO2" s="40"/>
      <c r="AP2" s="40"/>
    </row>
    <row r="3" spans="1:124" ht="15.75" thickBot="1" x14ac:dyDescent="0.3">
      <c r="B3" s="295"/>
      <c r="D3" s="295">
        <v>2018</v>
      </c>
      <c r="E3" s="295">
        <v>2017</v>
      </c>
      <c r="F3" s="295">
        <v>2016</v>
      </c>
      <c r="G3" s="295">
        <v>2015</v>
      </c>
      <c r="H3" s="295">
        <v>2014</v>
      </c>
      <c r="J3" s="295" t="s">
        <v>152</v>
      </c>
      <c r="K3" s="295" t="s">
        <v>132</v>
      </c>
      <c r="M3" s="712" t="s">
        <v>209</v>
      </c>
      <c r="N3" s="449"/>
      <c r="O3" s="43"/>
      <c r="P3" s="449" t="s">
        <v>39</v>
      </c>
      <c r="Q3" s="449" t="s">
        <v>33</v>
      </c>
      <c r="R3" s="449" t="s">
        <v>35</v>
      </c>
      <c r="S3" s="449" t="s">
        <v>37</v>
      </c>
      <c r="T3" s="449" t="s">
        <v>38</v>
      </c>
      <c r="U3" s="449" t="s">
        <v>34</v>
      </c>
      <c r="V3" s="449" t="s">
        <v>36</v>
      </c>
      <c r="W3" s="449" t="s">
        <v>31</v>
      </c>
      <c r="X3" s="449" t="s">
        <v>77</v>
      </c>
      <c r="Y3" s="449" t="s">
        <v>42</v>
      </c>
      <c r="Z3" s="449" t="s">
        <v>44</v>
      </c>
      <c r="AA3" s="449" t="s">
        <v>45</v>
      </c>
      <c r="AB3" s="449" t="s">
        <v>76</v>
      </c>
      <c r="AC3" s="449" t="s">
        <v>84</v>
      </c>
      <c r="AD3" s="449" t="s">
        <v>95</v>
      </c>
      <c r="AE3" s="449" t="s">
        <v>102</v>
      </c>
      <c r="AF3" s="449" t="s">
        <v>106</v>
      </c>
      <c r="AG3" s="449" t="s">
        <v>114</v>
      </c>
      <c r="AH3" s="449" t="s">
        <v>125</v>
      </c>
      <c r="AI3" s="449" t="s">
        <v>130</v>
      </c>
      <c r="AJ3" s="449" t="s">
        <v>131</v>
      </c>
      <c r="AK3" s="449" t="s">
        <v>132</v>
      </c>
      <c r="AL3" s="449" t="s">
        <v>133</v>
      </c>
      <c r="AN3" s="449">
        <v>2013</v>
      </c>
      <c r="AO3" s="449">
        <v>2014</v>
      </c>
      <c r="AP3" s="449">
        <v>2015</v>
      </c>
      <c r="AQ3" s="449">
        <v>2016</v>
      </c>
      <c r="AR3" s="449">
        <v>2017</v>
      </c>
    </row>
    <row r="4" spans="1:124" ht="15.75" thickBot="1" x14ac:dyDescent="0.3">
      <c r="B4" s="296"/>
      <c r="D4" s="296" t="s">
        <v>207</v>
      </c>
      <c r="E4" s="296" t="s">
        <v>207</v>
      </c>
      <c r="F4" s="296" t="s">
        <v>207</v>
      </c>
      <c r="G4" s="296" t="s">
        <v>207</v>
      </c>
      <c r="H4" s="296" t="s">
        <v>207</v>
      </c>
      <c r="J4" s="296" t="s">
        <v>207</v>
      </c>
      <c r="K4" s="296" t="s">
        <v>207</v>
      </c>
      <c r="M4" s="713"/>
      <c r="N4" s="450"/>
      <c r="O4" s="25"/>
      <c r="P4" s="450" t="s">
        <v>210</v>
      </c>
      <c r="Q4" s="450" t="s">
        <v>210</v>
      </c>
      <c r="R4" s="450" t="s">
        <v>210</v>
      </c>
      <c r="S4" s="450" t="s">
        <v>210</v>
      </c>
      <c r="T4" s="450" t="s">
        <v>210</v>
      </c>
      <c r="U4" s="450" t="s">
        <v>210</v>
      </c>
      <c r="V4" s="450" t="s">
        <v>210</v>
      </c>
      <c r="W4" s="450" t="s">
        <v>210</v>
      </c>
      <c r="X4" s="450" t="s">
        <v>210</v>
      </c>
      <c r="Y4" s="450" t="s">
        <v>210</v>
      </c>
      <c r="Z4" s="450" t="s">
        <v>210</v>
      </c>
      <c r="AA4" s="450" t="s">
        <v>210</v>
      </c>
      <c r="AB4" s="450" t="s">
        <v>210</v>
      </c>
      <c r="AC4" s="450" t="s">
        <v>210</v>
      </c>
      <c r="AD4" s="450" t="s">
        <v>210</v>
      </c>
      <c r="AE4" s="450" t="s">
        <v>210</v>
      </c>
      <c r="AF4" s="450" t="s">
        <v>210</v>
      </c>
      <c r="AG4" s="450" t="s">
        <v>210</v>
      </c>
      <c r="AH4" s="450" t="s">
        <v>210</v>
      </c>
      <c r="AI4" s="450" t="s">
        <v>210</v>
      </c>
      <c r="AJ4" s="450" t="s">
        <v>210</v>
      </c>
      <c r="AK4" s="450" t="s">
        <v>210</v>
      </c>
      <c r="AL4" s="450" t="s">
        <v>210</v>
      </c>
      <c r="AN4" s="450" t="s">
        <v>210</v>
      </c>
      <c r="AO4" s="450" t="s">
        <v>210</v>
      </c>
      <c r="AP4" s="450" t="s">
        <v>210</v>
      </c>
      <c r="AQ4" s="450" t="s">
        <v>210</v>
      </c>
      <c r="AR4" s="450" t="s">
        <v>210</v>
      </c>
    </row>
    <row r="5" spans="1:124" x14ac:dyDescent="0.25">
      <c r="N5" s="42"/>
      <c r="O5" s="43"/>
      <c r="P5" s="710"/>
      <c r="Q5" s="710"/>
      <c r="R5" s="710"/>
      <c r="S5" s="44"/>
      <c r="T5" s="44"/>
      <c r="U5" s="44"/>
      <c r="V5" s="710"/>
      <c r="W5" s="710"/>
      <c r="X5" s="708"/>
      <c r="Y5" s="708"/>
      <c r="Z5" s="708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N5" s="403"/>
      <c r="AO5" s="403"/>
      <c r="AP5" s="403"/>
    </row>
    <row r="6" spans="1:124" x14ac:dyDescent="0.25">
      <c r="N6" s="89" t="s">
        <v>589</v>
      </c>
      <c r="O6" s="43"/>
      <c r="P6" s="714"/>
      <c r="Q6" s="711"/>
      <c r="R6" s="711"/>
      <c r="S6" s="45"/>
      <c r="T6" s="45"/>
      <c r="U6" s="45"/>
      <c r="V6" s="711"/>
      <c r="W6" s="711"/>
      <c r="X6" s="709"/>
      <c r="Y6" s="709"/>
      <c r="Z6" s="709"/>
      <c r="AA6" s="259"/>
      <c r="AB6" s="259"/>
      <c r="AC6" s="330"/>
      <c r="AD6" s="330"/>
      <c r="AE6" s="330"/>
      <c r="AF6" s="259"/>
      <c r="AG6" s="259"/>
      <c r="AH6" s="259"/>
      <c r="AI6" s="259"/>
      <c r="AJ6" s="259"/>
      <c r="AK6" s="259"/>
      <c r="AL6" s="259"/>
      <c r="AN6" s="404"/>
      <c r="AO6" s="405"/>
      <c r="AP6" s="405"/>
    </row>
    <row r="7" spans="1:124" s="96" customFormat="1" x14ac:dyDescent="0.25">
      <c r="B7" s="122" t="s">
        <v>211</v>
      </c>
      <c r="D7" s="472">
        <v>5183000000</v>
      </c>
      <c r="E7" s="473">
        <v>4689098289.6595402</v>
      </c>
      <c r="F7" s="473">
        <v>4371958737.6000013</v>
      </c>
      <c r="G7" s="473">
        <v>4363468102.0179729</v>
      </c>
      <c r="H7" s="473">
        <v>4217073418.3299999</v>
      </c>
      <c r="J7" s="519">
        <v>1164.4000000000001</v>
      </c>
      <c r="K7" s="519" t="s">
        <v>632</v>
      </c>
      <c r="L7" s="556"/>
      <c r="N7" s="124" t="s">
        <v>572</v>
      </c>
      <c r="O7" s="93"/>
      <c r="P7" s="123">
        <v>1022691</v>
      </c>
      <c r="Q7" s="123">
        <v>1129983</v>
      </c>
      <c r="R7" s="123">
        <v>1198874</v>
      </c>
      <c r="S7" s="123">
        <v>1202373</v>
      </c>
      <c r="T7" s="123">
        <v>1004259</v>
      </c>
      <c r="U7" s="123">
        <v>1049067</v>
      </c>
      <c r="V7" s="123">
        <v>1047122</v>
      </c>
      <c r="W7" s="123">
        <v>1061723</v>
      </c>
      <c r="X7" s="123">
        <v>880557</v>
      </c>
      <c r="Y7" s="123">
        <v>1015982</v>
      </c>
      <c r="Z7" s="123">
        <v>1187347</v>
      </c>
      <c r="AA7" s="123">
        <v>1246450</v>
      </c>
      <c r="AB7" s="123">
        <v>1014043</v>
      </c>
      <c r="AC7" s="123">
        <v>1074810</v>
      </c>
      <c r="AD7" s="123">
        <v>1077038</v>
      </c>
      <c r="AE7" s="123">
        <v>1175983</v>
      </c>
      <c r="AF7" s="123">
        <v>1077580</v>
      </c>
      <c r="AG7" s="123">
        <v>1148622</v>
      </c>
      <c r="AH7" s="123">
        <v>1175981</v>
      </c>
      <c r="AI7" s="123">
        <v>1238625</v>
      </c>
      <c r="AJ7" s="123">
        <v>1192507</v>
      </c>
      <c r="AK7" s="123">
        <v>1267516.43707</v>
      </c>
      <c r="AL7" s="123">
        <v>1304940</v>
      </c>
      <c r="AM7"/>
      <c r="AN7" s="123">
        <v>4553921</v>
      </c>
      <c r="AO7" s="123">
        <v>4162171</v>
      </c>
      <c r="AP7" s="123">
        <v>4330336</v>
      </c>
      <c r="AQ7" s="123">
        <v>4341874</v>
      </c>
      <c r="AR7" s="123">
        <v>4640808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</row>
    <row r="8" spans="1:124" s="96" customFormat="1" x14ac:dyDescent="0.25">
      <c r="B8" s="122"/>
      <c r="D8" s="474"/>
      <c r="E8" s="475"/>
      <c r="F8" s="475"/>
      <c r="G8" s="475"/>
      <c r="H8" s="475"/>
      <c r="J8" s="475"/>
      <c r="K8" s="475"/>
      <c r="N8" s="124" t="s">
        <v>573</v>
      </c>
      <c r="O8" s="125"/>
      <c r="P8" s="123">
        <v>23857</v>
      </c>
      <c r="Q8" s="123">
        <v>90192</v>
      </c>
      <c r="R8" s="123">
        <v>26835</v>
      </c>
      <c r="S8" s="123">
        <v>22885</v>
      </c>
      <c r="T8" s="123">
        <v>12431</v>
      </c>
      <c r="U8" s="123">
        <v>11224</v>
      </c>
      <c r="V8" s="123">
        <v>15962</v>
      </c>
      <c r="W8" s="123">
        <v>15285</v>
      </c>
      <c r="X8" s="123">
        <v>8164</v>
      </c>
      <c r="Y8" s="123">
        <v>9510</v>
      </c>
      <c r="Z8" s="123">
        <v>7838</v>
      </c>
      <c r="AA8" s="123">
        <v>7620</v>
      </c>
      <c r="AB8" s="123">
        <v>8757</v>
      </c>
      <c r="AC8" s="123">
        <v>4848</v>
      </c>
      <c r="AD8" s="123">
        <v>8834</v>
      </c>
      <c r="AE8" s="123">
        <v>7646</v>
      </c>
      <c r="AF8" s="123">
        <v>9920</v>
      </c>
      <c r="AG8" s="123">
        <v>8112</v>
      </c>
      <c r="AH8" s="123">
        <v>11298</v>
      </c>
      <c r="AI8" s="123">
        <v>22515</v>
      </c>
      <c r="AJ8" s="123">
        <v>12437</v>
      </c>
      <c r="AK8" s="123">
        <v>14245.850640000001</v>
      </c>
      <c r="AL8" s="123">
        <v>13540</v>
      </c>
      <c r="AM8"/>
      <c r="AN8" s="123">
        <v>163769</v>
      </c>
      <c r="AO8" s="123">
        <v>54902</v>
      </c>
      <c r="AP8" s="123">
        <v>33132</v>
      </c>
      <c r="AQ8" s="123">
        <v>30085</v>
      </c>
      <c r="AR8" s="123">
        <v>51845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1:124" s="96" customFormat="1" x14ac:dyDescent="0.25">
      <c r="B9" s="122" t="s">
        <v>212</v>
      </c>
      <c r="D9" s="476">
        <v>-615100000</v>
      </c>
      <c r="E9" s="477">
        <v>-544963057.73159695</v>
      </c>
      <c r="F9" s="477">
        <v>-514477115.32195503</v>
      </c>
      <c r="G9" s="477">
        <v>-550317776.70623696</v>
      </c>
      <c r="H9" s="477">
        <v>-545558631.45000005</v>
      </c>
      <c r="J9" s="523">
        <v>-120.7</v>
      </c>
      <c r="K9" s="523">
        <v>-146.69999999999999</v>
      </c>
      <c r="N9" s="122" t="s">
        <v>574</v>
      </c>
      <c r="O9" s="93"/>
      <c r="P9" s="220">
        <v>4773</v>
      </c>
      <c r="Q9" s="220">
        <v>19734</v>
      </c>
      <c r="R9" s="220">
        <v>835</v>
      </c>
      <c r="S9" s="220">
        <v>54429</v>
      </c>
      <c r="T9" s="220">
        <v>21788</v>
      </c>
      <c r="U9" s="220">
        <v>1059</v>
      </c>
      <c r="V9" s="220">
        <v>5968</v>
      </c>
      <c r="W9" s="220">
        <v>11214</v>
      </c>
      <c r="X9" s="220">
        <v>9855</v>
      </c>
      <c r="Y9" s="220">
        <v>146105</v>
      </c>
      <c r="Z9" s="220">
        <v>11681</v>
      </c>
      <c r="AA9" s="220">
        <v>30631</v>
      </c>
      <c r="AB9" s="220">
        <v>11554</v>
      </c>
      <c r="AC9" s="220">
        <v>8997</v>
      </c>
      <c r="AD9" s="220">
        <v>4893</v>
      </c>
      <c r="AE9" s="220">
        <v>13866</v>
      </c>
      <c r="AF9" s="220">
        <v>12701</v>
      </c>
      <c r="AG9" s="220">
        <v>10478</v>
      </c>
      <c r="AH9" s="220">
        <v>5607</v>
      </c>
      <c r="AI9" s="220">
        <v>17172</v>
      </c>
      <c r="AJ9" s="220">
        <v>10932</v>
      </c>
      <c r="AK9" s="220">
        <v>12236.369620000005</v>
      </c>
      <c r="AL9" s="220">
        <v>10904</v>
      </c>
      <c r="AM9"/>
      <c r="AN9" s="220">
        <v>79771</v>
      </c>
      <c r="AO9" s="220">
        <v>57262</v>
      </c>
      <c r="AP9" s="220">
        <v>190665</v>
      </c>
      <c r="AQ9" s="220">
        <v>39310</v>
      </c>
      <c r="AR9" s="220">
        <v>45958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x14ac:dyDescent="0.25">
      <c r="B10" s="122" t="s">
        <v>213</v>
      </c>
      <c r="D10" s="474">
        <v>-732000000</v>
      </c>
      <c r="E10" s="475">
        <v>-717559465.94000006</v>
      </c>
      <c r="F10" s="475">
        <v>-668596000</v>
      </c>
      <c r="G10" s="475">
        <v>-675193982.78999996</v>
      </c>
      <c r="H10" s="475">
        <v>-680006171.72000003</v>
      </c>
      <c r="J10" s="524">
        <v>-142.80000000000001</v>
      </c>
      <c r="K10" s="524">
        <v>-183.4</v>
      </c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N10" s="48"/>
      <c r="AO10" s="48"/>
      <c r="AP10" s="48"/>
      <c r="AQ10" s="77"/>
      <c r="AR10" s="77"/>
    </row>
    <row r="11" spans="1:124" x14ac:dyDescent="0.25">
      <c r="B11" s="122" t="s">
        <v>214</v>
      </c>
      <c r="D11" s="474">
        <v>-463100000</v>
      </c>
      <c r="E11" s="475">
        <v>-450582430.01719397</v>
      </c>
      <c r="F11" s="475">
        <v>-431705929.61801702</v>
      </c>
      <c r="G11" s="475">
        <v>-328754199.89999998</v>
      </c>
      <c r="H11" s="475">
        <v>-264920750.28577599</v>
      </c>
      <c r="J11" s="524">
        <v>-105.8</v>
      </c>
      <c r="K11" s="524">
        <v>-121.5</v>
      </c>
      <c r="N11" s="89" t="s">
        <v>575</v>
      </c>
      <c r="O11" s="43"/>
      <c r="P11" s="90">
        <v>1051321</v>
      </c>
      <c r="Q11" s="90">
        <v>1239909</v>
      </c>
      <c r="R11" s="90">
        <v>1226544</v>
      </c>
      <c r="S11" s="90">
        <v>1279687</v>
      </c>
      <c r="T11" s="90">
        <v>1038478</v>
      </c>
      <c r="U11" s="90">
        <v>1061350</v>
      </c>
      <c r="V11" s="90">
        <v>1069052</v>
      </c>
      <c r="W11" s="90">
        <v>1088222</v>
      </c>
      <c r="X11" s="90">
        <v>898576</v>
      </c>
      <c r="Y11" s="90">
        <f t="shared" ref="Y11:AD11" si="0">SUM(Y7:Y9)</f>
        <v>1171597</v>
      </c>
      <c r="Z11" s="90">
        <f t="shared" si="0"/>
        <v>1206866</v>
      </c>
      <c r="AA11" s="90">
        <f t="shared" si="0"/>
        <v>1284701</v>
      </c>
      <c r="AB11" s="90">
        <f t="shared" si="0"/>
        <v>1034354</v>
      </c>
      <c r="AC11" s="90">
        <f t="shared" si="0"/>
        <v>1088655</v>
      </c>
      <c r="AD11" s="90">
        <f t="shared" si="0"/>
        <v>1090765</v>
      </c>
      <c r="AE11" s="90">
        <v>1197495</v>
      </c>
      <c r="AF11" s="90">
        <v>1100201</v>
      </c>
      <c r="AG11" s="90">
        <f>SUM(AG7:AG9)</f>
        <v>1167212</v>
      </c>
      <c r="AH11" s="90">
        <f>SUM(AH7:AH9)</f>
        <v>1192886</v>
      </c>
      <c r="AI11" s="90">
        <v>1278312</v>
      </c>
      <c r="AJ11" s="90">
        <f>SUM(AJ7:AJ9)</f>
        <v>1215876</v>
      </c>
      <c r="AK11" s="90">
        <v>1293998.6573300001</v>
      </c>
      <c r="AL11" s="90">
        <v>1329384</v>
      </c>
      <c r="AM11" s="393"/>
      <c r="AN11" s="90">
        <v>4797461</v>
      </c>
      <c r="AO11" s="90">
        <v>4274335</v>
      </c>
      <c r="AP11" s="90">
        <f>SUM(AP7:AP9)</f>
        <v>4554133</v>
      </c>
      <c r="AQ11" s="90">
        <f>SUM(AQ7:AQ9)</f>
        <v>4411269</v>
      </c>
      <c r="AR11" s="90">
        <v>4738611</v>
      </c>
    </row>
    <row r="12" spans="1:124" x14ac:dyDescent="0.25">
      <c r="B12" s="122" t="s">
        <v>215</v>
      </c>
      <c r="D12" s="474">
        <v>-529600000</v>
      </c>
      <c r="E12" s="475">
        <f>-901157406.887372-E11</f>
        <v>-450574976.87017804</v>
      </c>
      <c r="F12" s="475">
        <f>-908354884.738005-F11+3892332</f>
        <v>-472756623.11998802</v>
      </c>
      <c r="G12" s="475">
        <f>-825966424.254704-G11</f>
        <v>-497212224.35470402</v>
      </c>
      <c r="H12" s="475">
        <f>-635771864.603698-H11</f>
        <v>-370851114.317922</v>
      </c>
      <c r="J12" s="524">
        <v>-87.9</v>
      </c>
      <c r="K12" s="524">
        <v>-120.7</v>
      </c>
      <c r="N12" s="46"/>
      <c r="O12" s="47"/>
      <c r="P12" s="48"/>
      <c r="Q12" s="48"/>
      <c r="R12" s="48"/>
      <c r="S12" s="48"/>
      <c r="T12" s="48"/>
      <c r="U12" s="48"/>
      <c r="V12" s="48"/>
      <c r="W12" s="48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N12" s="48"/>
      <c r="AO12" s="48"/>
      <c r="AP12" s="48"/>
      <c r="AQ12" s="123"/>
      <c r="AR12" s="123"/>
    </row>
    <row r="13" spans="1:124" s="96" customFormat="1" x14ac:dyDescent="0.25">
      <c r="B13" s="122" t="s">
        <v>216</v>
      </c>
      <c r="D13" s="474">
        <v>-1651400000</v>
      </c>
      <c r="E13" s="475">
        <v>-1510297073.2766924</v>
      </c>
      <c r="F13" s="475">
        <v>-1442300939.8106301</v>
      </c>
      <c r="G13" s="475">
        <v>-1484763763.2702301</v>
      </c>
      <c r="H13" s="475">
        <v>-1698873451.6184001</v>
      </c>
      <c r="J13" s="524">
        <v>-453.1</v>
      </c>
      <c r="K13" s="524">
        <v>-415.8</v>
      </c>
      <c r="N13" s="126" t="s">
        <v>576</v>
      </c>
      <c r="O13" s="93"/>
      <c r="P13" s="127">
        <v>90285</v>
      </c>
      <c r="Q13" s="127">
        <v>95674</v>
      </c>
      <c r="R13" s="127">
        <v>94341</v>
      </c>
      <c r="S13" s="127">
        <v>108545</v>
      </c>
      <c r="T13" s="127">
        <v>90820</v>
      </c>
      <c r="U13" s="127">
        <v>90720</v>
      </c>
      <c r="V13" s="127">
        <v>90519</v>
      </c>
      <c r="W13" s="127">
        <v>95141</v>
      </c>
      <c r="X13" s="123">
        <v>102396</v>
      </c>
      <c r="Y13" s="123">
        <v>108206</v>
      </c>
      <c r="Z13" s="123">
        <v>120311</v>
      </c>
      <c r="AA13" s="123">
        <v>330363</v>
      </c>
      <c r="AB13" s="123">
        <v>142359</v>
      </c>
      <c r="AC13" s="123">
        <v>181779</v>
      </c>
      <c r="AD13" s="123">
        <v>146152</v>
      </c>
      <c r="AE13" s="123">
        <v>151302</v>
      </c>
      <c r="AF13" s="123">
        <v>143841</v>
      </c>
      <c r="AG13" s="123">
        <v>143519</v>
      </c>
      <c r="AH13" s="123">
        <v>141612</v>
      </c>
      <c r="AI13" s="123">
        <v>117913</v>
      </c>
      <c r="AJ13" s="123">
        <v>137015</v>
      </c>
      <c r="AK13" s="123">
        <v>151625.14532149554</v>
      </c>
      <c r="AL13" s="123">
        <v>137262</v>
      </c>
      <c r="AM13"/>
      <c r="AN13" s="123">
        <v>388845</v>
      </c>
      <c r="AO13" s="123">
        <v>382791</v>
      </c>
      <c r="AP13" s="123">
        <v>648982</v>
      </c>
      <c r="AQ13" s="123">
        <v>621592</v>
      </c>
      <c r="AR13" s="123">
        <v>546885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96" customFormat="1" x14ac:dyDescent="0.25">
      <c r="B14" s="122" t="s">
        <v>217</v>
      </c>
      <c r="D14" s="474">
        <v>-298900000</v>
      </c>
      <c r="E14" s="475">
        <v>-297204303.96771181</v>
      </c>
      <c r="F14" s="475">
        <f>-788815950.278821+514477115.32</f>
        <v>-274338834.958821</v>
      </c>
      <c r="G14" s="475">
        <f>-815099052.06914+550317776.71</f>
        <v>-264781275.35913992</v>
      </c>
      <c r="H14" s="475">
        <f>-716927554.881661+545558631.45</f>
        <v>-171368923.43166101</v>
      </c>
      <c r="J14" s="523">
        <v>-65.3</v>
      </c>
      <c r="K14" s="523">
        <v>-76</v>
      </c>
      <c r="N14" s="122" t="s">
        <v>577</v>
      </c>
      <c r="O14" s="93"/>
      <c r="P14" s="95">
        <v>166438</v>
      </c>
      <c r="Q14" s="127">
        <v>169101</v>
      </c>
      <c r="R14" s="229">
        <v>189758</v>
      </c>
      <c r="S14" s="229">
        <v>185936</v>
      </c>
      <c r="T14" s="127">
        <v>158539</v>
      </c>
      <c r="U14" s="127">
        <v>155267</v>
      </c>
      <c r="V14" s="127">
        <v>154290</v>
      </c>
      <c r="W14" s="127">
        <v>135465</v>
      </c>
      <c r="X14" s="123">
        <v>142011</v>
      </c>
      <c r="Y14" s="123">
        <v>164945</v>
      </c>
      <c r="Z14" s="123">
        <v>184162</v>
      </c>
      <c r="AA14" s="123">
        <v>200402</v>
      </c>
      <c r="AB14" s="123">
        <v>162818</v>
      </c>
      <c r="AC14" s="123">
        <v>163735</v>
      </c>
      <c r="AD14" s="123">
        <v>165664</v>
      </c>
      <c r="AE14" s="123">
        <v>182783</v>
      </c>
      <c r="AF14" s="123">
        <v>170643</v>
      </c>
      <c r="AG14" s="123">
        <v>170598</v>
      </c>
      <c r="AH14" s="123">
        <v>172747</v>
      </c>
      <c r="AI14" s="123">
        <v>192480</v>
      </c>
      <c r="AJ14" s="123">
        <v>186116</v>
      </c>
      <c r="AK14" s="123">
        <v>191900.04726350482</v>
      </c>
      <c r="AL14" s="123">
        <v>195719</v>
      </c>
      <c r="AM14"/>
      <c r="AN14" s="123">
        <v>711233</v>
      </c>
      <c r="AO14" s="123">
        <v>594010</v>
      </c>
      <c r="AP14" s="123">
        <v>696994</v>
      </c>
      <c r="AQ14" s="123">
        <v>675000</v>
      </c>
      <c r="AR14" s="123">
        <v>706468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96" customFormat="1" x14ac:dyDescent="0.25">
      <c r="B15" s="122"/>
      <c r="D15" s="474"/>
      <c r="E15" s="475"/>
      <c r="F15" s="475"/>
      <c r="G15" s="475"/>
      <c r="H15" s="475"/>
      <c r="J15" s="520"/>
      <c r="K15" s="520"/>
      <c r="N15" s="122" t="s">
        <v>578</v>
      </c>
      <c r="O15" s="93"/>
      <c r="P15" s="127">
        <v>356994</v>
      </c>
      <c r="Q15" s="127">
        <v>381324</v>
      </c>
      <c r="R15" s="127">
        <v>399509</v>
      </c>
      <c r="S15" s="229">
        <v>439607</v>
      </c>
      <c r="T15" s="127">
        <v>320135</v>
      </c>
      <c r="U15" s="127">
        <v>317839</v>
      </c>
      <c r="V15" s="127">
        <v>328123</v>
      </c>
      <c r="W15" s="127">
        <v>353014</v>
      </c>
      <c r="X15" s="123">
        <v>269939</v>
      </c>
      <c r="Y15" s="123">
        <v>337589</v>
      </c>
      <c r="Z15" s="123">
        <v>408562</v>
      </c>
      <c r="AA15" s="123">
        <v>481739</v>
      </c>
      <c r="AB15" s="123">
        <v>366568</v>
      </c>
      <c r="AC15" s="123">
        <v>407558</v>
      </c>
      <c r="AD15" s="123">
        <v>383358</v>
      </c>
      <c r="AE15" s="123">
        <v>415575</v>
      </c>
      <c r="AF15" s="123">
        <v>372006</v>
      </c>
      <c r="AG15" s="123">
        <v>387618</v>
      </c>
      <c r="AH15" s="123">
        <v>410619</v>
      </c>
      <c r="AI15" s="123">
        <v>448473</v>
      </c>
      <c r="AJ15" s="123">
        <v>393997</v>
      </c>
      <c r="AK15" s="123">
        <v>425570.88049822208</v>
      </c>
      <c r="AL15" s="123">
        <v>428434</v>
      </c>
      <c r="AM15"/>
      <c r="AN15" s="123">
        <v>1577434</v>
      </c>
      <c r="AO15" s="123">
        <v>1315778</v>
      </c>
      <c r="AP15" s="123">
        <v>1501160</v>
      </c>
      <c r="AQ15" s="123">
        <v>1573059</v>
      </c>
      <c r="AR15" s="123">
        <v>1618716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96" customFormat="1" x14ac:dyDescent="0.25">
      <c r="B16" s="122" t="s">
        <v>218</v>
      </c>
      <c r="D16" s="474">
        <v>14100000</v>
      </c>
      <c r="E16" s="475">
        <v>-17613840.166677527</v>
      </c>
      <c r="F16" s="475">
        <v>-78261813.339999989</v>
      </c>
      <c r="G16" s="475">
        <v>142447446.49150002</v>
      </c>
      <c r="H16" s="475">
        <v>18223619.609999999</v>
      </c>
      <c r="J16" s="523">
        <v>2.8</v>
      </c>
      <c r="K16" s="523">
        <v>4.3</v>
      </c>
      <c r="N16" s="122" t="s">
        <v>579</v>
      </c>
      <c r="O16" s="93"/>
      <c r="P16" s="127">
        <v>9316</v>
      </c>
      <c r="Q16" s="127">
        <v>9218</v>
      </c>
      <c r="R16" s="127">
        <v>8330</v>
      </c>
      <c r="S16" s="229">
        <v>11010</v>
      </c>
      <c r="T16" s="127">
        <v>10717</v>
      </c>
      <c r="U16" s="127">
        <v>9614</v>
      </c>
      <c r="V16" s="127">
        <v>10372</v>
      </c>
      <c r="W16" s="127">
        <v>10432</v>
      </c>
      <c r="X16" s="123">
        <v>6686</v>
      </c>
      <c r="Y16" s="123">
        <v>10678</v>
      </c>
      <c r="Z16" s="123">
        <v>10855</v>
      </c>
      <c r="AA16" s="123">
        <v>10134</v>
      </c>
      <c r="AB16" s="123">
        <v>7026</v>
      </c>
      <c r="AC16" s="123">
        <v>11272</v>
      </c>
      <c r="AD16" s="123">
        <v>11088</v>
      </c>
      <c r="AE16" s="123">
        <v>6870</v>
      </c>
      <c r="AF16" s="123">
        <v>10310</v>
      </c>
      <c r="AG16" s="123">
        <v>10595</v>
      </c>
      <c r="AH16" s="123">
        <v>9231</v>
      </c>
      <c r="AI16" s="123">
        <v>8851</v>
      </c>
      <c r="AJ16" s="123">
        <v>5904</v>
      </c>
      <c r="AK16" s="123">
        <v>8789.5635149262635</v>
      </c>
      <c r="AL16" s="123">
        <v>9515</v>
      </c>
      <c r="AM16"/>
      <c r="AN16" s="123">
        <v>37874</v>
      </c>
      <c r="AO16" s="123">
        <v>40759</v>
      </c>
      <c r="AP16" s="123">
        <v>38597</v>
      </c>
      <c r="AQ16" s="123">
        <v>36256</v>
      </c>
      <c r="AR16" s="123">
        <v>38987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24 16359:16359" s="96" customFormat="1" x14ac:dyDescent="0.25">
      <c r="B17" s="89" t="s">
        <v>43</v>
      </c>
      <c r="D17" s="478">
        <v>907000000</v>
      </c>
      <c r="E17" s="479">
        <f t="shared" ref="E17:H17" si="1">SUM(E7,E16)+SUM(E9:E14)</f>
        <v>700303141.68948936</v>
      </c>
      <c r="F17" s="479">
        <f t="shared" si="1"/>
        <v>489521481.43059015</v>
      </c>
      <c r="G17" s="479">
        <f t="shared" si="1"/>
        <v>704892326.12916231</v>
      </c>
      <c r="H17" s="479">
        <f t="shared" si="1"/>
        <v>503717995.11624098</v>
      </c>
      <c r="J17" s="521">
        <v>191.6</v>
      </c>
      <c r="K17" s="521">
        <v>221.9</v>
      </c>
      <c r="N17" s="126" t="s">
        <v>216</v>
      </c>
      <c r="O17" s="93"/>
      <c r="P17" s="127">
        <v>374553</v>
      </c>
      <c r="Q17" s="127">
        <v>365032</v>
      </c>
      <c r="R17" s="127">
        <v>587502</v>
      </c>
      <c r="S17" s="229">
        <v>387468</v>
      </c>
      <c r="T17" s="127">
        <v>363524</v>
      </c>
      <c r="U17" s="127">
        <v>361275</v>
      </c>
      <c r="V17" s="127">
        <v>348171</v>
      </c>
      <c r="W17" s="127">
        <v>671785</v>
      </c>
      <c r="X17" s="123">
        <v>319937</v>
      </c>
      <c r="Y17" s="123">
        <v>375192</v>
      </c>
      <c r="Z17" s="123">
        <v>371129</v>
      </c>
      <c r="AA17" s="123">
        <v>395234</v>
      </c>
      <c r="AB17" s="123">
        <v>385348</v>
      </c>
      <c r="AC17" s="123">
        <v>367644</v>
      </c>
      <c r="AD17" s="123">
        <v>352754</v>
      </c>
      <c r="AE17" s="123">
        <v>336555</v>
      </c>
      <c r="AF17" s="123">
        <v>371185</v>
      </c>
      <c r="AG17" s="123">
        <v>382475</v>
      </c>
      <c r="AH17" s="123">
        <v>357761</v>
      </c>
      <c r="AI17" s="123">
        <v>397295</v>
      </c>
      <c r="AJ17" s="123">
        <v>398979</v>
      </c>
      <c r="AK17" s="123">
        <v>415543.93040782434</v>
      </c>
      <c r="AL17" s="123">
        <v>384759</v>
      </c>
      <c r="AM17"/>
      <c r="AN17" s="123">
        <v>1714555</v>
      </c>
      <c r="AO17" s="123">
        <v>1698873</v>
      </c>
      <c r="AP17" s="123">
        <v>1484764</v>
      </c>
      <c r="AQ17" s="123">
        <v>1442301</v>
      </c>
      <c r="AR17" s="123">
        <v>1508716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 16359:16359" s="96" customFormat="1" x14ac:dyDescent="0.25">
      <c r="B18" s="122" t="s">
        <v>219</v>
      </c>
      <c r="D18" s="480">
        <v>-629400000</v>
      </c>
      <c r="E18" s="481">
        <v>-546884865.96953261</v>
      </c>
      <c r="F18" s="481">
        <v>-621592151.05245697</v>
      </c>
      <c r="G18" s="481">
        <v>-648982039.38109398</v>
      </c>
      <c r="H18" s="481">
        <v>-382790699.852171</v>
      </c>
      <c r="J18" s="523">
        <v>-176.6</v>
      </c>
      <c r="K18" s="523">
        <v>-151.6</v>
      </c>
      <c r="N18" s="122" t="s">
        <v>580</v>
      </c>
      <c r="O18" s="93"/>
      <c r="P18" s="127">
        <v>11607</v>
      </c>
      <c r="Q18" s="127">
        <v>19059</v>
      </c>
      <c r="R18" s="127">
        <v>15869</v>
      </c>
      <c r="S18" s="229">
        <v>14949</v>
      </c>
      <c r="T18" s="127">
        <v>9185</v>
      </c>
      <c r="U18" s="127">
        <v>12733</v>
      </c>
      <c r="V18" s="127">
        <v>7438</v>
      </c>
      <c r="W18" s="127">
        <v>10985</v>
      </c>
      <c r="X18" s="123">
        <v>8858</v>
      </c>
      <c r="Y18" s="123">
        <v>12673</v>
      </c>
      <c r="Z18" s="123">
        <v>13386</v>
      </c>
      <c r="AA18" s="123">
        <v>21838</v>
      </c>
      <c r="AB18" s="123">
        <v>11563</v>
      </c>
      <c r="AC18" s="123">
        <v>14727</v>
      </c>
      <c r="AD18" s="123">
        <v>12786</v>
      </c>
      <c r="AE18" s="123">
        <v>16418</v>
      </c>
      <c r="AF18" s="123">
        <v>13056</v>
      </c>
      <c r="AG18" s="123">
        <v>14382</v>
      </c>
      <c r="AH18" s="123">
        <v>13936</v>
      </c>
      <c r="AI18" s="123">
        <v>16206</v>
      </c>
      <c r="AJ18" s="123">
        <v>13260</v>
      </c>
      <c r="AK18" s="123">
        <v>14140.996896568602</v>
      </c>
      <c r="AL18" s="123">
        <v>13857</v>
      </c>
      <c r="AM18"/>
      <c r="AN18" s="123">
        <v>61484</v>
      </c>
      <c r="AO18" s="123">
        <v>43955</v>
      </c>
      <c r="AP18" s="123">
        <v>53854</v>
      </c>
      <c r="AQ18" s="123">
        <v>55494</v>
      </c>
      <c r="AR18" s="123">
        <v>57580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2:124 16359:16359" s="96" customFormat="1" x14ac:dyDescent="0.25">
      <c r="B19" s="89" t="s">
        <v>220</v>
      </c>
      <c r="D19" s="478">
        <v>277600000</v>
      </c>
      <c r="E19" s="479">
        <f t="shared" ref="E19:H19" si="2">SUM(E17:E18)</f>
        <v>153418275.71995676</v>
      </c>
      <c r="F19" s="479">
        <f t="shared" si="2"/>
        <v>-132070669.62186682</v>
      </c>
      <c r="G19" s="479">
        <f t="shared" si="2"/>
        <v>55910286.748068333</v>
      </c>
      <c r="H19" s="479">
        <f t="shared" si="2"/>
        <v>120927295.26406997</v>
      </c>
      <c r="J19" s="521">
        <v>15</v>
      </c>
      <c r="K19" s="521">
        <v>70.3</v>
      </c>
      <c r="N19" s="122" t="s">
        <v>581</v>
      </c>
      <c r="O19" s="93"/>
      <c r="P19" s="127">
        <v>17601</v>
      </c>
      <c r="Q19" s="127">
        <v>80499</v>
      </c>
      <c r="R19" s="127">
        <v>21973</v>
      </c>
      <c r="S19" s="127">
        <v>15597</v>
      </c>
      <c r="T19" s="127">
        <v>8622</v>
      </c>
      <c r="U19" s="127">
        <v>7243</v>
      </c>
      <c r="V19" s="127">
        <v>10775</v>
      </c>
      <c r="W19" s="127">
        <v>11563</v>
      </c>
      <c r="X19" s="123">
        <v>6502</v>
      </c>
      <c r="Y19" s="123">
        <v>5893</v>
      </c>
      <c r="Z19" s="123">
        <v>6697</v>
      </c>
      <c r="AA19" s="123">
        <v>6562</v>
      </c>
      <c r="AB19" s="123">
        <v>8336</v>
      </c>
      <c r="AC19" s="123">
        <v>3580</v>
      </c>
      <c r="AD19" s="123">
        <v>5425</v>
      </c>
      <c r="AE19" s="123">
        <v>4725</v>
      </c>
      <c r="AF19" s="123">
        <v>7396</v>
      </c>
      <c r="AG19" s="123">
        <v>5594</v>
      </c>
      <c r="AH19" s="123">
        <v>7877</v>
      </c>
      <c r="AI19" s="123">
        <v>18265</v>
      </c>
      <c r="AJ19" s="123">
        <v>7802</v>
      </c>
      <c r="AK19" s="123">
        <v>7812.8921399999981</v>
      </c>
      <c r="AL19" s="123">
        <v>8688</v>
      </c>
      <c r="AM19"/>
      <c r="AN19" s="123">
        <v>135670</v>
      </c>
      <c r="AO19" s="123">
        <v>38203</v>
      </c>
      <c r="AP19" s="123">
        <v>25654</v>
      </c>
      <c r="AQ19" s="123">
        <v>22066</v>
      </c>
      <c r="AR19" s="123">
        <v>39132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2:124 16359:16359" s="96" customFormat="1" x14ac:dyDescent="0.25">
      <c r="B20" s="122" t="s">
        <v>221</v>
      </c>
      <c r="D20" s="476">
        <v>-42000000</v>
      </c>
      <c r="E20" s="477">
        <v>-37788272.523992494</v>
      </c>
      <c r="F20" s="477">
        <v>-22314136.51696787</v>
      </c>
      <c r="G20" s="477">
        <v>-51673588.970000006</v>
      </c>
      <c r="H20" s="477">
        <v>-28287919.569999993</v>
      </c>
      <c r="J20" s="523">
        <v>-15.8</v>
      </c>
      <c r="K20" s="523">
        <v>-8.1999999999999993</v>
      </c>
      <c r="N20" s="122" t="s">
        <v>582</v>
      </c>
      <c r="O20" s="93"/>
      <c r="P20" s="221">
        <v>8488</v>
      </c>
      <c r="Q20" s="221">
        <v>9698</v>
      </c>
      <c r="R20" s="221">
        <v>18683</v>
      </c>
      <c r="S20" s="221">
        <v>23312</v>
      </c>
      <c r="T20" s="221">
        <v>8467</v>
      </c>
      <c r="U20" s="221">
        <v>6176</v>
      </c>
      <c r="V20" s="221">
        <v>6557</v>
      </c>
      <c r="W20" s="221">
        <v>4522</v>
      </c>
      <c r="X20" s="221">
        <v>9877</v>
      </c>
      <c r="Y20" s="221">
        <v>7956</v>
      </c>
      <c r="Z20" s="221">
        <v>3650</v>
      </c>
      <c r="AA20" s="221">
        <v>33718</v>
      </c>
      <c r="AB20" s="221">
        <v>12144</v>
      </c>
      <c r="AC20" s="221">
        <v>70695</v>
      </c>
      <c r="AD20" s="221">
        <v>5659</v>
      </c>
      <c r="AE20" s="221">
        <v>29074</v>
      </c>
      <c r="AF20" s="221">
        <v>8588</v>
      </c>
      <c r="AG20" s="221">
        <v>10186</v>
      </c>
      <c r="AH20" s="221">
        <v>22050</v>
      </c>
      <c r="AI20" s="221">
        <v>26303</v>
      </c>
      <c r="AJ20" s="221">
        <v>9547</v>
      </c>
      <c r="AK20" s="221">
        <v>7921.2977859874009</v>
      </c>
      <c r="AL20" s="221">
        <v>9388</v>
      </c>
      <c r="AM20"/>
      <c r="AN20" s="221">
        <v>60181</v>
      </c>
      <c r="AO20" s="221">
        <v>39039</v>
      </c>
      <c r="AP20" s="221">
        <v>48217</v>
      </c>
      <c r="AQ20" s="221">
        <v>117572</v>
      </c>
      <c r="AR20" s="221">
        <v>67127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2:124 16359:16359" ht="25.5" x14ac:dyDescent="0.25">
      <c r="B21" s="122" t="s">
        <v>226</v>
      </c>
      <c r="D21" s="474">
        <v>3700000</v>
      </c>
      <c r="E21" s="475">
        <v>805989.99791866285</v>
      </c>
      <c r="F21" s="475">
        <v>3460758.3557259999</v>
      </c>
      <c r="G21" s="475">
        <v>4416171.66</v>
      </c>
      <c r="H21" s="475">
        <v>881343.95999999985</v>
      </c>
      <c r="J21" s="524">
        <v>-0.1</v>
      </c>
      <c r="K21" s="524">
        <v>1</v>
      </c>
      <c r="N21" s="46"/>
      <c r="O21" s="47"/>
      <c r="P21" s="50"/>
      <c r="Q21" s="50"/>
      <c r="R21" s="50"/>
      <c r="S21" s="50"/>
      <c r="T21" s="50"/>
      <c r="U21" s="50"/>
      <c r="V21" s="50"/>
      <c r="W21" s="50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N21" s="50"/>
      <c r="AO21" s="50"/>
      <c r="AP21" s="50"/>
      <c r="AQ21" s="78"/>
      <c r="AR21" s="78"/>
    </row>
    <row r="22" spans="2:124 16359:16359" ht="25.5" x14ac:dyDescent="0.25">
      <c r="B22" s="122" t="s">
        <v>227</v>
      </c>
      <c r="D22" s="482">
        <v>4500000</v>
      </c>
      <c r="E22" s="483">
        <v>0</v>
      </c>
      <c r="F22" s="483">
        <v>0</v>
      </c>
      <c r="G22" s="483">
        <v>1864951.92</v>
      </c>
      <c r="H22" s="483">
        <v>0</v>
      </c>
      <c r="J22" s="532">
        <v>0</v>
      </c>
      <c r="K22" s="532">
        <v>0</v>
      </c>
      <c r="N22" s="89" t="s">
        <v>583</v>
      </c>
      <c r="O22" s="91"/>
      <c r="P22" s="92">
        <f t="shared" ref="P22:X22" si="3">SUM(P13:P20)</f>
        <v>1035282</v>
      </c>
      <c r="Q22" s="92">
        <f t="shared" si="3"/>
        <v>1129605</v>
      </c>
      <c r="R22" s="92">
        <f t="shared" si="3"/>
        <v>1335965</v>
      </c>
      <c r="S22" s="92">
        <f t="shared" si="3"/>
        <v>1186424</v>
      </c>
      <c r="T22" s="92">
        <f t="shared" si="3"/>
        <v>970009</v>
      </c>
      <c r="U22" s="92">
        <f t="shared" si="3"/>
        <v>960867</v>
      </c>
      <c r="V22" s="92">
        <f t="shared" si="3"/>
        <v>956245</v>
      </c>
      <c r="W22" s="92">
        <f t="shared" si="3"/>
        <v>1292907</v>
      </c>
      <c r="X22" s="92">
        <f t="shared" si="3"/>
        <v>866206</v>
      </c>
      <c r="Y22" s="92">
        <f>SUM(Y13:Y20)</f>
        <v>1023132</v>
      </c>
      <c r="Z22" s="92">
        <f t="shared" ref="Z22:AD22" si="4">SUM(Z13:Z20)</f>
        <v>1118752</v>
      </c>
      <c r="AA22" s="92">
        <f t="shared" si="4"/>
        <v>1479990</v>
      </c>
      <c r="AB22" s="92">
        <f t="shared" si="4"/>
        <v>1096162</v>
      </c>
      <c r="AC22" s="92">
        <f t="shared" si="4"/>
        <v>1220990</v>
      </c>
      <c r="AD22" s="92">
        <f t="shared" si="4"/>
        <v>1082886</v>
      </c>
      <c r="AE22" s="92">
        <v>1143302</v>
      </c>
      <c r="AF22" s="92">
        <v>1097025</v>
      </c>
      <c r="AG22" s="92">
        <f>SUM(AG13:AG20)</f>
        <v>1124967</v>
      </c>
      <c r="AH22" s="92">
        <f>SUM(AH13:AH20)</f>
        <v>1135833</v>
      </c>
      <c r="AI22" s="92">
        <v>1225786</v>
      </c>
      <c r="AJ22" s="92">
        <f>SUM(AJ13:AJ20)</f>
        <v>1152620</v>
      </c>
      <c r="AK22" s="92">
        <v>1223304.7538285288</v>
      </c>
      <c r="AL22" s="92">
        <v>1187622</v>
      </c>
      <c r="AN22" s="92">
        <v>4687276</v>
      </c>
      <c r="AO22" s="92">
        <v>4153408</v>
      </c>
      <c r="AP22" s="92">
        <f>SUM(AP13:AP20)</f>
        <v>4498222</v>
      </c>
      <c r="AQ22" s="92">
        <f>SUM(AQ13:AQ20)</f>
        <v>4543340</v>
      </c>
      <c r="AR22" s="92">
        <v>4583611</v>
      </c>
    </row>
    <row r="23" spans="2:124 16359:16359" x14ac:dyDescent="0.25">
      <c r="B23" s="89" t="s">
        <v>224</v>
      </c>
      <c r="D23" s="478">
        <v>243800000</v>
      </c>
      <c r="E23" s="479">
        <f t="shared" ref="E23:H23" si="5">SUM(E19:E22)</f>
        <v>116435993.19388293</v>
      </c>
      <c r="F23" s="479">
        <f t="shared" si="5"/>
        <v>-150924047.78310868</v>
      </c>
      <c r="G23" s="479">
        <f t="shared" si="5"/>
        <v>10517821.358068326</v>
      </c>
      <c r="H23" s="479">
        <f t="shared" si="5"/>
        <v>93520719.654069975</v>
      </c>
      <c r="J23" s="526">
        <v>-0.9</v>
      </c>
      <c r="K23" s="526">
        <v>63.1</v>
      </c>
      <c r="N23" s="46"/>
      <c r="O23" s="47"/>
      <c r="P23" s="51"/>
      <c r="Q23" s="51"/>
      <c r="R23" s="51"/>
      <c r="S23" s="51"/>
      <c r="T23" s="51"/>
      <c r="U23" s="51"/>
      <c r="V23" s="51"/>
      <c r="W23" s="51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51"/>
      <c r="AO23" s="258"/>
      <c r="AP23" s="51"/>
      <c r="AQ23" s="95"/>
      <c r="AR23" s="95"/>
    </row>
    <row r="24" spans="2:124 16359:16359" s="96" customFormat="1" x14ac:dyDescent="0.25">
      <c r="B24" s="122" t="s">
        <v>223</v>
      </c>
      <c r="D24" s="482">
        <v>-59900000</v>
      </c>
      <c r="E24" s="483">
        <v>-34760239.748989157</v>
      </c>
      <c r="F24" s="483">
        <v>17151623.084871698</v>
      </c>
      <c r="G24" s="483">
        <v>19562065.183294602</v>
      </c>
      <c r="H24" s="483">
        <v>-15239002.7195221</v>
      </c>
      <c r="J24" s="523">
        <v>-4.3</v>
      </c>
      <c r="K24" s="523">
        <v>-9.1</v>
      </c>
      <c r="L24" s="56"/>
      <c r="N24" s="89" t="s">
        <v>43</v>
      </c>
      <c r="O24" s="93"/>
      <c r="P24" s="260">
        <f t="shared" ref="P24:X24" si="6">P13+P26</f>
        <v>106324</v>
      </c>
      <c r="Q24" s="260">
        <f t="shared" si="6"/>
        <v>205978</v>
      </c>
      <c r="R24" s="260">
        <f t="shared" si="6"/>
        <v>-15080</v>
      </c>
      <c r="S24" s="260">
        <f t="shared" si="6"/>
        <v>201808</v>
      </c>
      <c r="T24" s="260">
        <f t="shared" si="6"/>
        <v>159289</v>
      </c>
      <c r="U24" s="260">
        <f t="shared" si="6"/>
        <v>191203</v>
      </c>
      <c r="V24" s="260">
        <f t="shared" si="6"/>
        <v>203326</v>
      </c>
      <c r="W24" s="260">
        <f t="shared" si="6"/>
        <v>-109544</v>
      </c>
      <c r="X24" s="260">
        <f t="shared" si="6"/>
        <v>134766</v>
      </c>
      <c r="Y24" s="260">
        <f>Y13+Y26</f>
        <v>256671</v>
      </c>
      <c r="Z24" s="260">
        <f t="shared" ref="Z24:AE24" si="7">Z13+Z26</f>
        <v>208425</v>
      </c>
      <c r="AA24" s="260">
        <f t="shared" si="7"/>
        <v>135074</v>
      </c>
      <c r="AB24" s="260">
        <f t="shared" si="7"/>
        <v>80551</v>
      </c>
      <c r="AC24" s="260">
        <f t="shared" si="7"/>
        <v>49444</v>
      </c>
      <c r="AD24" s="260">
        <f t="shared" si="7"/>
        <v>154031</v>
      </c>
      <c r="AE24" s="260">
        <f t="shared" si="7"/>
        <v>205495</v>
      </c>
      <c r="AF24" s="260">
        <v>147017</v>
      </c>
      <c r="AG24" s="260">
        <f>AG11-AG22+AG13</f>
        <v>185764</v>
      </c>
      <c r="AH24" s="260">
        <f>AH11-AH22+AH13</f>
        <v>198665</v>
      </c>
      <c r="AI24" s="260">
        <v>170439</v>
      </c>
      <c r="AJ24" s="260">
        <f>AJ11-AJ22+AJ13</f>
        <v>200271</v>
      </c>
      <c r="AK24" s="260">
        <v>222319.04882296681</v>
      </c>
      <c r="AL24" s="260">
        <v>279024</v>
      </c>
      <c r="AM24"/>
      <c r="AN24" s="94">
        <v>499030</v>
      </c>
      <c r="AO24" s="94">
        <v>503718</v>
      </c>
      <c r="AP24" s="260">
        <f>AP26+AP13</f>
        <v>704893</v>
      </c>
      <c r="AQ24" s="260">
        <f>AQ26+AQ13</f>
        <v>489521</v>
      </c>
      <c r="AR24" s="260">
        <v>701885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XEE24" s="95"/>
    </row>
    <row r="25" spans="2:124 16359:16359" x14ac:dyDescent="0.25">
      <c r="B25" s="89" t="s">
        <v>222</v>
      </c>
      <c r="D25" s="478">
        <v>183900000</v>
      </c>
      <c r="E25" s="484">
        <f t="shared" ref="E25" si="8">SUM(E23:E24)</f>
        <v>81675753.444893777</v>
      </c>
      <c r="F25" s="484">
        <f>SUM(F23:F24)</f>
        <v>-133772424.69823699</v>
      </c>
      <c r="G25" s="484">
        <f t="shared" ref="G25:H25" si="9">SUM(G23:G24)</f>
        <v>30079886.541362926</v>
      </c>
      <c r="H25" s="484">
        <f t="shared" si="9"/>
        <v>78281716.934547871</v>
      </c>
      <c r="J25" s="526">
        <v>-5.2</v>
      </c>
      <c r="K25" s="526">
        <v>54</v>
      </c>
      <c r="L25" s="96"/>
      <c r="N25" s="42"/>
      <c r="O25" s="47"/>
      <c r="P25" s="54"/>
      <c r="Q25" s="54"/>
      <c r="R25" s="54"/>
      <c r="S25" s="54"/>
      <c r="T25" s="54"/>
      <c r="U25" s="54"/>
      <c r="V25" s="54"/>
      <c r="W25" s="5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N25" s="54"/>
      <c r="AO25" s="54"/>
      <c r="AP25" s="54"/>
      <c r="AQ25" s="94"/>
      <c r="AR25" s="94"/>
      <c r="XEE25" s="51"/>
    </row>
    <row r="26" spans="2:124 16359:16359" s="96" customFormat="1" x14ac:dyDescent="0.25">
      <c r="B26" s="40"/>
      <c r="D26" s="485"/>
      <c r="E26" s="486"/>
      <c r="F26" s="486"/>
      <c r="G26" s="486"/>
      <c r="H26" s="486"/>
      <c r="J26" s="486"/>
      <c r="K26" s="486"/>
      <c r="N26" s="89" t="s">
        <v>584</v>
      </c>
      <c r="O26" s="91"/>
      <c r="P26" s="97">
        <v>16039</v>
      </c>
      <c r="Q26" s="97">
        <v>110304</v>
      </c>
      <c r="R26" s="98">
        <v>-109421</v>
      </c>
      <c r="S26" s="98">
        <v>93263</v>
      </c>
      <c r="T26" s="98">
        <v>68469</v>
      </c>
      <c r="U26" s="98">
        <v>100483</v>
      </c>
      <c r="V26" s="99">
        <v>112807</v>
      </c>
      <c r="W26" s="98">
        <v>-204685</v>
      </c>
      <c r="X26" s="99">
        <v>32370</v>
      </c>
      <c r="Y26" s="99">
        <f>Y11-Y22</f>
        <v>148465</v>
      </c>
      <c r="Z26" s="99">
        <f t="shared" ref="Z26:AF26" si="10">Z11-Z22</f>
        <v>88114</v>
      </c>
      <c r="AA26" s="99">
        <f t="shared" si="10"/>
        <v>-195289</v>
      </c>
      <c r="AB26" s="99">
        <f t="shared" si="10"/>
        <v>-61808</v>
      </c>
      <c r="AC26" s="99">
        <f t="shared" si="10"/>
        <v>-132335</v>
      </c>
      <c r="AD26" s="99">
        <f t="shared" si="10"/>
        <v>7879</v>
      </c>
      <c r="AE26" s="99">
        <f t="shared" si="10"/>
        <v>54193</v>
      </c>
      <c r="AF26" s="99">
        <f t="shared" si="10"/>
        <v>3176</v>
      </c>
      <c r="AG26" s="94">
        <f>AG11-AG22</f>
        <v>42245</v>
      </c>
      <c r="AH26" s="94">
        <f>AH11-AH22</f>
        <v>57053</v>
      </c>
      <c r="AI26" s="94">
        <v>52526</v>
      </c>
      <c r="AJ26" s="94">
        <f>AJ11-AJ22</f>
        <v>63256</v>
      </c>
      <c r="AK26" s="94">
        <v>70693.903501471272</v>
      </c>
      <c r="AL26" s="94">
        <v>141762</v>
      </c>
      <c r="AM26"/>
      <c r="AN26" s="99">
        <v>110185</v>
      </c>
      <c r="AO26" s="99">
        <v>120927</v>
      </c>
      <c r="AP26" s="94">
        <f>AP11-AP22</f>
        <v>55911</v>
      </c>
      <c r="AQ26" s="94">
        <f>AQ11-AQ22</f>
        <v>-132071</v>
      </c>
      <c r="AR26" s="94">
        <v>155000</v>
      </c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2:124 16359:16359" customFormat="1" x14ac:dyDescent="0.25">
      <c r="B27" s="89" t="s">
        <v>230</v>
      </c>
      <c r="C27" s="55"/>
      <c r="D27" s="485"/>
      <c r="E27" s="486"/>
      <c r="F27" s="486"/>
      <c r="G27" s="486"/>
      <c r="H27" s="486"/>
      <c r="I27" s="56"/>
      <c r="J27" s="486"/>
      <c r="K27" s="486"/>
      <c r="L27" s="56"/>
      <c r="M27" s="56"/>
    </row>
    <row r="28" spans="2:124 16359:16359" s="96" customFormat="1" x14ac:dyDescent="0.25">
      <c r="B28" s="122" t="s">
        <v>231</v>
      </c>
      <c r="D28" s="474">
        <v>-23400000</v>
      </c>
      <c r="E28" s="475">
        <v>27865013.830000002</v>
      </c>
      <c r="F28" s="475">
        <v>-3919524.77</v>
      </c>
      <c r="G28" s="475">
        <v>3372772.2800000003</v>
      </c>
      <c r="H28" s="475">
        <v>-3157308.04</v>
      </c>
      <c r="J28" s="524">
        <v>8.6999999999999993</v>
      </c>
      <c r="K28" s="524">
        <v>-27.1</v>
      </c>
      <c r="N28" s="122" t="s">
        <v>585</v>
      </c>
      <c r="O28" s="93"/>
      <c r="P28" s="128">
        <v>10680</v>
      </c>
      <c r="Q28" s="128">
        <v>8681</v>
      </c>
      <c r="R28" s="129">
        <v>6731</v>
      </c>
      <c r="S28" s="129">
        <v>8241</v>
      </c>
      <c r="T28" s="129">
        <v>6088</v>
      </c>
      <c r="U28" s="129">
        <v>5520</v>
      </c>
      <c r="V28" s="129">
        <v>17312</v>
      </c>
      <c r="W28" s="129">
        <v>4892</v>
      </c>
      <c r="X28" s="129">
        <v>6682</v>
      </c>
      <c r="Y28" s="129">
        <v>2695</v>
      </c>
      <c r="Z28" s="129">
        <v>78</v>
      </c>
      <c r="AA28" s="129">
        <v>5268</v>
      </c>
      <c r="AB28" s="129">
        <v>390</v>
      </c>
      <c r="AC28" s="129">
        <v>384</v>
      </c>
      <c r="AD28" s="129">
        <v>237</v>
      </c>
      <c r="AE28" s="129">
        <v>37914</v>
      </c>
      <c r="AF28" s="129">
        <v>10087</v>
      </c>
      <c r="AG28" s="129">
        <v>4153</v>
      </c>
      <c r="AH28" s="129">
        <v>915</v>
      </c>
      <c r="AI28" s="129">
        <v>5012</v>
      </c>
      <c r="AJ28" s="129">
        <v>2683</v>
      </c>
      <c r="AK28" s="129">
        <v>7614.017770000004</v>
      </c>
      <c r="AL28" s="129">
        <v>3005</v>
      </c>
      <c r="AM28"/>
      <c r="AN28" s="129">
        <v>34333</v>
      </c>
      <c r="AO28" s="129">
        <v>33812</v>
      </c>
      <c r="AP28" s="123">
        <v>14723</v>
      </c>
      <c r="AQ28" s="129">
        <v>38925</v>
      </c>
      <c r="AR28" s="129">
        <v>20167</v>
      </c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2:124 16359:16359" s="96" customFormat="1" x14ac:dyDescent="0.25">
      <c r="B29" s="122" t="s">
        <v>223</v>
      </c>
      <c r="D29" s="480">
        <v>4400000</v>
      </c>
      <c r="E29" s="481">
        <v>-5294352.6190999998</v>
      </c>
      <c r="F29" s="481">
        <v>744709.70629999996</v>
      </c>
      <c r="G29" s="481">
        <v>-640826.79319999996</v>
      </c>
      <c r="H29" s="481">
        <v>599888.52760000003</v>
      </c>
      <c r="J29" s="524">
        <v>-1.6</v>
      </c>
      <c r="K29" s="524">
        <v>5.2</v>
      </c>
      <c r="N29" s="122" t="s">
        <v>586</v>
      </c>
      <c r="O29" s="93"/>
      <c r="P29" s="128">
        <v>18934</v>
      </c>
      <c r="Q29" s="128">
        <v>22283</v>
      </c>
      <c r="R29" s="123">
        <v>-398</v>
      </c>
      <c r="S29" s="129">
        <v>3390</v>
      </c>
      <c r="T29" s="129">
        <v>10355</v>
      </c>
      <c r="U29" s="129">
        <v>6122</v>
      </c>
      <c r="V29" s="129">
        <v>8597</v>
      </c>
      <c r="W29" s="129">
        <v>12503</v>
      </c>
      <c r="X29" s="129">
        <v>12987</v>
      </c>
      <c r="Y29" s="129">
        <v>13375</v>
      </c>
      <c r="Z29" s="129">
        <v>11530</v>
      </c>
      <c r="AA29" s="129">
        <v>36979</v>
      </c>
      <c r="AB29" s="129">
        <v>14559</v>
      </c>
      <c r="AC29" s="129">
        <v>23690</v>
      </c>
      <c r="AD29" s="129">
        <v>8302</v>
      </c>
      <c r="AE29" s="129">
        <v>15019</v>
      </c>
      <c r="AF29" s="129">
        <v>15184</v>
      </c>
      <c r="AG29" s="129">
        <v>15309</v>
      </c>
      <c r="AH29" s="129">
        <v>14361</v>
      </c>
      <c r="AI29" s="129">
        <v>14686</v>
      </c>
      <c r="AJ29" s="129">
        <v>13145</v>
      </c>
      <c r="AK29" s="129">
        <v>16246.280300000002</v>
      </c>
      <c r="AL29" s="129">
        <v>13308</v>
      </c>
      <c r="AM29"/>
      <c r="AN29" s="129">
        <v>44209</v>
      </c>
      <c r="AO29" s="129">
        <v>62099</v>
      </c>
      <c r="AP29" s="129">
        <v>66397</v>
      </c>
      <c r="AQ29" s="129">
        <v>61239</v>
      </c>
      <c r="AR29" s="129">
        <v>59540</v>
      </c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2:124 16359:16359" s="96" customFormat="1" ht="38.25" x14ac:dyDescent="0.25">
      <c r="B30" s="122" t="s">
        <v>232</v>
      </c>
      <c r="D30" s="480">
        <v>16500000</v>
      </c>
      <c r="E30" s="481">
        <v>-598072.66202954506</v>
      </c>
      <c r="F30" s="481">
        <v>28469965.285806052</v>
      </c>
      <c r="G30" s="481">
        <v>31500177</v>
      </c>
      <c r="H30" s="481">
        <v>0</v>
      </c>
      <c r="J30" s="525">
        <v>2.9</v>
      </c>
      <c r="K30" s="525">
        <v>8.3000000000000007</v>
      </c>
      <c r="N30" s="122" t="s">
        <v>587</v>
      </c>
      <c r="O30" s="93"/>
      <c r="P30" s="123">
        <v>472</v>
      </c>
      <c r="Q30" s="123">
        <v>-291</v>
      </c>
      <c r="R30" s="123">
        <v>449</v>
      </c>
      <c r="S30" s="123">
        <v>-14068</v>
      </c>
      <c r="T30" s="123">
        <v>9361</v>
      </c>
      <c r="U30" s="123">
        <v>-9796</v>
      </c>
      <c r="V30" s="123">
        <v>401</v>
      </c>
      <c r="W30" s="123">
        <v>915</v>
      </c>
      <c r="X30" s="129">
        <v>-1157</v>
      </c>
      <c r="Y30" s="129">
        <v>4639</v>
      </c>
      <c r="Z30" s="129">
        <v>90</v>
      </c>
      <c r="AA30" s="129">
        <v>844</v>
      </c>
      <c r="AB30" s="129">
        <v>1364</v>
      </c>
      <c r="AC30" s="129">
        <v>638</v>
      </c>
      <c r="AD30" s="129">
        <v>595</v>
      </c>
      <c r="AE30" s="129">
        <v>864</v>
      </c>
      <c r="AF30" s="129">
        <v>2019</v>
      </c>
      <c r="AG30" s="123">
        <v>-836</v>
      </c>
      <c r="AH30" s="123">
        <v>247</v>
      </c>
      <c r="AI30" s="123">
        <v>-624</v>
      </c>
      <c r="AJ30" s="123">
        <v>-3071</v>
      </c>
      <c r="AK30" s="123">
        <v>1013.9833423470004</v>
      </c>
      <c r="AL30" s="123">
        <v>933</v>
      </c>
      <c r="AM30"/>
      <c r="AN30" s="123">
        <v>-13438</v>
      </c>
      <c r="AO30" s="123">
        <v>881</v>
      </c>
      <c r="AP30" s="130">
        <v>4416</v>
      </c>
      <c r="AQ30" s="129">
        <v>3461</v>
      </c>
      <c r="AR30" s="129">
        <v>806</v>
      </c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2:124 16359:16359" s="96" customFormat="1" ht="25.5" x14ac:dyDescent="0.25">
      <c r="B31" s="89" t="s">
        <v>233</v>
      </c>
      <c r="D31" s="478">
        <v>-2500000</v>
      </c>
      <c r="E31" s="484">
        <f t="shared" ref="E31:H31" si="11">SUM(E28:E30)</f>
        <v>21972588.548870455</v>
      </c>
      <c r="F31" s="484">
        <f t="shared" si="11"/>
        <v>25295150.222106054</v>
      </c>
      <c r="G31" s="484">
        <f t="shared" si="11"/>
        <v>34232122.4868</v>
      </c>
      <c r="H31" s="484">
        <f t="shared" si="11"/>
        <v>-2557419.5123999999</v>
      </c>
      <c r="J31" s="526">
        <v>10</v>
      </c>
      <c r="K31" s="526">
        <v>-13.6</v>
      </c>
      <c r="N31" s="122" t="s">
        <v>588</v>
      </c>
      <c r="O31" s="93"/>
      <c r="P31" s="131">
        <v>0</v>
      </c>
      <c r="Q31" s="131">
        <v>0</v>
      </c>
      <c r="R31" s="131">
        <v>0</v>
      </c>
      <c r="S31" s="132">
        <v>1661</v>
      </c>
      <c r="T31" s="131">
        <v>0</v>
      </c>
      <c r="U31" s="131">
        <v>0</v>
      </c>
      <c r="V31" s="131">
        <v>0</v>
      </c>
      <c r="W31" s="131">
        <v>0</v>
      </c>
      <c r="X31" s="130">
        <v>1865</v>
      </c>
      <c r="Y31" s="131">
        <v>0</v>
      </c>
      <c r="Z31" s="131">
        <v>0</v>
      </c>
      <c r="AA31" s="131">
        <v>0</v>
      </c>
      <c r="AB31" s="131">
        <v>0</v>
      </c>
      <c r="AC31" s="131"/>
      <c r="AD31" s="131"/>
      <c r="AE31" s="131">
        <v>0</v>
      </c>
      <c r="AF31" s="131"/>
      <c r="AG31" s="131"/>
      <c r="AH31" s="131"/>
      <c r="AI31" s="131"/>
      <c r="AJ31" s="131"/>
      <c r="AK31" s="131"/>
      <c r="AL31" s="131"/>
      <c r="AM31"/>
      <c r="AN31" s="129">
        <v>1661</v>
      </c>
      <c r="AO31" s="131" t="s">
        <v>0</v>
      </c>
      <c r="AP31" s="130">
        <v>1865</v>
      </c>
      <c r="AQ31" s="131">
        <v>0</v>
      </c>
      <c r="AR31" s="131">
        <v>0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2:124 16359:16359" x14ac:dyDescent="0.25">
      <c r="B32" s="122" t="s">
        <v>234</v>
      </c>
      <c r="D32" s="474">
        <v>-13200000</v>
      </c>
      <c r="E32" s="475">
        <v>-36824805.479232602</v>
      </c>
      <c r="F32" s="475">
        <v>21482409.263280001</v>
      </c>
      <c r="G32" s="475">
        <v>53217005.010000013</v>
      </c>
      <c r="H32" s="475">
        <v>-38077366.780000001</v>
      </c>
      <c r="J32" s="524">
        <v>-14</v>
      </c>
      <c r="K32" s="524">
        <v>-4</v>
      </c>
      <c r="N32" s="46"/>
      <c r="O32" s="47"/>
      <c r="P32" s="222"/>
      <c r="Q32" s="222"/>
      <c r="R32" s="222"/>
      <c r="S32" s="222"/>
      <c r="T32" s="222"/>
      <c r="U32" s="222"/>
      <c r="V32" s="222"/>
      <c r="W32" s="222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N32" s="222"/>
      <c r="AO32" s="222"/>
      <c r="AP32" s="222"/>
      <c r="AQ32" s="223"/>
      <c r="AR32" s="223"/>
    </row>
    <row r="33" spans="2:124" x14ac:dyDescent="0.25">
      <c r="B33" s="122" t="s">
        <v>223</v>
      </c>
      <c r="D33" s="474">
        <v>2500000</v>
      </c>
      <c r="E33" s="475">
        <v>6996713.0410541948</v>
      </c>
      <c r="F33" s="475">
        <v>-4081659</v>
      </c>
      <c r="G33" s="475">
        <v>-10111231</v>
      </c>
      <c r="H33" s="475">
        <v>7234700</v>
      </c>
      <c r="J33" s="524">
        <v>2.7</v>
      </c>
      <c r="K33" s="524">
        <v>0.8</v>
      </c>
      <c r="N33" s="46"/>
      <c r="O33" s="47"/>
      <c r="P33" s="49"/>
      <c r="Q33" s="49"/>
      <c r="R33" s="49"/>
      <c r="S33" s="49"/>
      <c r="T33" s="49"/>
      <c r="U33" s="49"/>
      <c r="V33" s="49"/>
      <c r="W33" s="4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N33" s="49"/>
      <c r="AO33" s="49"/>
      <c r="AP33" s="49"/>
      <c r="AQ33" s="79"/>
      <c r="AR33" s="79"/>
    </row>
    <row r="34" spans="2:124" x14ac:dyDescent="0.25">
      <c r="B34" s="122" t="s">
        <v>235</v>
      </c>
      <c r="D34" s="482"/>
      <c r="E34" s="483"/>
      <c r="F34" s="483"/>
      <c r="G34" s="483"/>
      <c r="H34" s="483"/>
      <c r="J34" s="524">
        <v>0.7</v>
      </c>
      <c r="K34" s="524" t="s">
        <v>0</v>
      </c>
      <c r="N34" s="46"/>
      <c r="O34" s="47"/>
      <c r="P34" s="49"/>
      <c r="Q34" s="49"/>
      <c r="R34" s="49"/>
      <c r="S34" s="49"/>
      <c r="T34" s="49"/>
      <c r="U34" s="49"/>
      <c r="V34" s="49"/>
      <c r="W34" s="4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N34" s="49"/>
      <c r="AO34" s="49"/>
      <c r="AP34" s="49"/>
      <c r="AQ34" s="79"/>
      <c r="AR34" s="79"/>
    </row>
    <row r="35" spans="2:124" s="96" customFormat="1" ht="25.5" x14ac:dyDescent="0.25">
      <c r="B35" s="89" t="s">
        <v>236</v>
      </c>
      <c r="D35" s="478">
        <v>-10700000</v>
      </c>
      <c r="E35" s="484">
        <f t="shared" ref="E35:H35" si="12">SUM(E32:E33)</f>
        <v>-29828092.438178405</v>
      </c>
      <c r="F35" s="484">
        <f t="shared" si="12"/>
        <v>17400750.263280001</v>
      </c>
      <c r="G35" s="484">
        <f t="shared" si="12"/>
        <v>43105774.010000013</v>
      </c>
      <c r="H35" s="484">
        <f t="shared" si="12"/>
        <v>-30842666.780000001</v>
      </c>
      <c r="J35" s="526">
        <v>-10.6</v>
      </c>
      <c r="K35" s="526">
        <v>-3.2</v>
      </c>
      <c r="M35" s="56"/>
      <c r="N35" s="89" t="s">
        <v>224</v>
      </c>
      <c r="O35" s="91"/>
      <c r="P35" s="98">
        <v>8257</v>
      </c>
      <c r="Q35" s="98">
        <v>96411</v>
      </c>
      <c r="R35" s="98">
        <v>-101843</v>
      </c>
      <c r="S35" s="98">
        <v>85707</v>
      </c>
      <c r="T35" s="98">
        <v>73563</v>
      </c>
      <c r="U35" s="98">
        <v>90085</v>
      </c>
      <c r="V35" s="98">
        <v>121923</v>
      </c>
      <c r="W35" s="98">
        <v>-211381</v>
      </c>
      <c r="X35" s="98">
        <v>26773</v>
      </c>
      <c r="Y35" s="98">
        <f>Y26+Y28-Y29+Y30</f>
        <v>142424</v>
      </c>
      <c r="Z35" s="98">
        <v>76752</v>
      </c>
      <c r="AA35" s="98">
        <v>-226156</v>
      </c>
      <c r="AB35" s="98">
        <v>-74613</v>
      </c>
      <c r="AC35" s="98">
        <v>-155003</v>
      </c>
      <c r="AD35" s="98">
        <v>409</v>
      </c>
      <c r="AE35" s="98">
        <v>77952</v>
      </c>
      <c r="AF35" s="98">
        <v>98</v>
      </c>
      <c r="AG35" s="98">
        <f>AG26+AG28-AG29+AG30</f>
        <v>30253</v>
      </c>
      <c r="AH35" s="98">
        <f>AH26+AH28-AH29+AH30</f>
        <v>43854</v>
      </c>
      <c r="AI35" s="98">
        <v>42228</v>
      </c>
      <c r="AJ35" s="98">
        <f>AJ26+AJ28-AJ29+AJ30</f>
        <v>49723</v>
      </c>
      <c r="AK35" s="98">
        <v>63075.624313818276</v>
      </c>
      <c r="AL35" s="98">
        <v>132392</v>
      </c>
      <c r="AM35"/>
      <c r="AN35" s="98">
        <v>88532</v>
      </c>
      <c r="AO35" s="98">
        <v>93521</v>
      </c>
      <c r="AP35" s="98">
        <f>AP26+AP28-AP29+AP30+AP31</f>
        <v>10518</v>
      </c>
      <c r="AQ35" s="98">
        <f>AQ26+AQ28-AQ29+AQ30+AQ31</f>
        <v>-150924</v>
      </c>
      <c r="AR35" s="98">
        <v>116433</v>
      </c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</row>
    <row r="36" spans="2:124" x14ac:dyDescent="0.25">
      <c r="B36" s="89" t="s">
        <v>142</v>
      </c>
      <c r="D36" s="487">
        <v>-13200000</v>
      </c>
      <c r="E36" s="488">
        <f t="shared" ref="E36:H36" si="13">E31+E35</f>
        <v>-7855503.8893079497</v>
      </c>
      <c r="F36" s="488">
        <f t="shared" si="13"/>
        <v>42695900.485386059</v>
      </c>
      <c r="G36" s="488">
        <f t="shared" si="13"/>
        <v>77337896.496800005</v>
      </c>
      <c r="H36" s="488">
        <f t="shared" si="13"/>
        <v>-33400086.292400002</v>
      </c>
      <c r="J36" s="526">
        <v>-0.6</v>
      </c>
      <c r="K36" s="526">
        <v>-16.8</v>
      </c>
      <c r="N36" s="42"/>
      <c r="O36" s="43"/>
      <c r="P36" s="52"/>
      <c r="Q36" s="52"/>
      <c r="R36" s="52"/>
      <c r="S36" s="52"/>
      <c r="T36" s="52"/>
      <c r="U36" s="52"/>
      <c r="V36" s="52"/>
      <c r="W36" s="52"/>
      <c r="X36" s="98"/>
      <c r="Y36" s="98"/>
      <c r="Z36" s="98"/>
      <c r="AA36" s="98"/>
      <c r="AB36" s="98"/>
      <c r="AC36" s="98"/>
      <c r="AD36" s="98"/>
      <c r="AE36" s="98">
        <v>0</v>
      </c>
      <c r="AF36" s="98"/>
      <c r="AG36" s="98"/>
      <c r="AH36" s="98"/>
      <c r="AI36" s="98"/>
      <c r="AJ36" s="98"/>
      <c r="AK36" s="98"/>
      <c r="AL36" s="98"/>
      <c r="AN36" s="52"/>
      <c r="AO36" s="52"/>
      <c r="AP36" s="52"/>
      <c r="AQ36" s="98"/>
      <c r="AR36" s="98"/>
    </row>
    <row r="37" spans="2:124" s="96" customFormat="1" x14ac:dyDescent="0.25">
      <c r="B37" s="89" t="s">
        <v>237</v>
      </c>
      <c r="D37" s="478">
        <v>170700000</v>
      </c>
      <c r="E37" s="479">
        <f t="shared" ref="E37:H37" si="14">E25+E36</f>
        <v>73820249.555585831</v>
      </c>
      <c r="F37" s="479">
        <f t="shared" si="14"/>
        <v>-91076524.212850928</v>
      </c>
      <c r="G37" s="479">
        <f t="shared" si="14"/>
        <v>107417783.03816293</v>
      </c>
      <c r="H37" s="479">
        <f t="shared" si="14"/>
        <v>44881630.642147869</v>
      </c>
      <c r="J37" s="521">
        <v>-5.8</v>
      </c>
      <c r="K37" s="521">
        <v>37.200000000000003</v>
      </c>
      <c r="M37" s="56"/>
      <c r="N37" s="122" t="s">
        <v>223</v>
      </c>
      <c r="O37" s="93"/>
      <c r="P37" s="221">
        <v>6814</v>
      </c>
      <c r="Q37" s="221">
        <v>21088</v>
      </c>
      <c r="R37" s="221">
        <v>-20297</v>
      </c>
      <c r="S37" s="221">
        <v>15540</v>
      </c>
      <c r="T37" s="221">
        <v>16029</v>
      </c>
      <c r="U37" s="221">
        <v>19470</v>
      </c>
      <c r="V37" s="221">
        <v>22684</v>
      </c>
      <c r="W37" s="221">
        <v>-45278</v>
      </c>
      <c r="X37" s="221">
        <v>4713</v>
      </c>
      <c r="Y37" s="221">
        <v>1964</v>
      </c>
      <c r="Z37" s="221">
        <v>12337</v>
      </c>
      <c r="AA37" s="221">
        <v>-37067</v>
      </c>
      <c r="AB37" s="221">
        <v>-8235</v>
      </c>
      <c r="AC37" s="221">
        <v>-26461</v>
      </c>
      <c r="AD37" s="221">
        <v>6069</v>
      </c>
      <c r="AE37" s="221">
        <v>11475</v>
      </c>
      <c r="AF37" s="221">
        <v>1532</v>
      </c>
      <c r="AG37" s="221">
        <v>9457</v>
      </c>
      <c r="AH37" s="221">
        <v>11475</v>
      </c>
      <c r="AI37" s="221">
        <v>12296</v>
      </c>
      <c r="AJ37" s="221">
        <v>14114</v>
      </c>
      <c r="AK37" s="221">
        <v>9130.8494229794596</v>
      </c>
      <c r="AL37" s="221">
        <v>27700</v>
      </c>
      <c r="AM37"/>
      <c r="AN37" s="221">
        <v>23145</v>
      </c>
      <c r="AO37" s="221">
        <v>15239</v>
      </c>
      <c r="AP37" s="221">
        <v>-19563</v>
      </c>
      <c r="AQ37" s="221">
        <v>-17152</v>
      </c>
      <c r="AR37" s="221">
        <v>34760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</row>
    <row r="38" spans="2:124" x14ac:dyDescent="0.25">
      <c r="B38" s="471" t="s">
        <v>141</v>
      </c>
      <c r="D38" s="489"/>
      <c r="E38" s="490" t="s">
        <v>141</v>
      </c>
      <c r="F38" s="490" t="s">
        <v>141</v>
      </c>
      <c r="G38" s="490" t="s">
        <v>141</v>
      </c>
      <c r="H38" s="490" t="s">
        <v>141</v>
      </c>
      <c r="J38" s="490" t="s">
        <v>141</v>
      </c>
      <c r="K38" s="490" t="s">
        <v>141</v>
      </c>
      <c r="N38" s="46"/>
      <c r="O38" s="47"/>
      <c r="P38" s="49"/>
      <c r="Q38" s="49"/>
      <c r="R38" s="49"/>
      <c r="S38" s="49"/>
      <c r="T38" s="49"/>
      <c r="U38" s="49"/>
      <c r="V38" s="49"/>
      <c r="W38" s="49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N38" s="49"/>
      <c r="AO38" s="49"/>
      <c r="AP38" s="49"/>
      <c r="AQ38" s="127"/>
      <c r="AR38" s="127"/>
    </row>
    <row r="39" spans="2:124" x14ac:dyDescent="0.25">
      <c r="B39" s="89" t="s">
        <v>238</v>
      </c>
      <c r="D39" s="491"/>
      <c r="E39" s="492"/>
      <c r="F39" s="492"/>
      <c r="G39" s="492"/>
      <c r="H39" s="492"/>
      <c r="J39" s="492"/>
      <c r="K39" s="492"/>
      <c r="N39" s="46"/>
      <c r="O39" s="47"/>
      <c r="P39" s="49"/>
      <c r="Q39" s="49"/>
      <c r="R39" s="49"/>
      <c r="S39" s="49"/>
      <c r="T39" s="49"/>
      <c r="U39" s="49"/>
      <c r="V39" s="49"/>
      <c r="W39" s="49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N39" s="49"/>
      <c r="AO39" s="49"/>
      <c r="AP39" s="49"/>
      <c r="AQ39" s="127"/>
      <c r="AR39" s="127"/>
    </row>
    <row r="40" spans="2:124" s="96" customFormat="1" x14ac:dyDescent="0.25">
      <c r="B40" s="122" t="s">
        <v>239</v>
      </c>
      <c r="D40" s="480">
        <v>183900000</v>
      </c>
      <c r="E40" s="481">
        <f t="shared" ref="E40:F40" si="15">E25</f>
        <v>81675753.444893777</v>
      </c>
      <c r="F40" s="481">
        <f t="shared" si="15"/>
        <v>-133772424.69823699</v>
      </c>
      <c r="G40" s="481">
        <v>30280038.925986465</v>
      </c>
      <c r="H40" s="481">
        <v>75983290.361068591</v>
      </c>
      <c r="J40" s="524">
        <v>-5.2</v>
      </c>
      <c r="K40" s="524">
        <v>54</v>
      </c>
      <c r="N40" s="89" t="s">
        <v>222</v>
      </c>
      <c r="O40" s="91"/>
      <c r="P40" s="224">
        <v>1443</v>
      </c>
      <c r="Q40" s="224">
        <v>75323</v>
      </c>
      <c r="R40" s="224">
        <v>-81546</v>
      </c>
      <c r="S40" s="224">
        <v>70167</v>
      </c>
      <c r="T40" s="224">
        <v>57534</v>
      </c>
      <c r="U40" s="224">
        <v>70615</v>
      </c>
      <c r="V40" s="224">
        <v>99239</v>
      </c>
      <c r="W40" s="224">
        <v>-166103</v>
      </c>
      <c r="X40" s="224">
        <v>22060</v>
      </c>
      <c r="Y40" s="224">
        <f>Y35-Y37</f>
        <v>140460</v>
      </c>
      <c r="Z40" s="224">
        <v>64415</v>
      </c>
      <c r="AA40" s="224">
        <v>-189089</v>
      </c>
      <c r="AB40" s="224">
        <v>-66378</v>
      </c>
      <c r="AC40" s="224">
        <v>-128542</v>
      </c>
      <c r="AD40" s="224">
        <v>-5660</v>
      </c>
      <c r="AE40" s="224">
        <v>66477</v>
      </c>
      <c r="AF40" s="224">
        <v>-1434</v>
      </c>
      <c r="AG40" s="224">
        <f>AG35-AG37</f>
        <v>20796</v>
      </c>
      <c r="AH40" s="224">
        <f>AH35-AH37</f>
        <v>32379</v>
      </c>
      <c r="AI40" s="224">
        <v>29932</v>
      </c>
      <c r="AJ40" s="224">
        <f>AJ35-AJ37</f>
        <v>35609</v>
      </c>
      <c r="AK40" s="224">
        <v>53944.774890838817</v>
      </c>
      <c r="AL40" s="224">
        <v>104692</v>
      </c>
      <c r="AM40"/>
      <c r="AN40" s="224">
        <v>65387</v>
      </c>
      <c r="AO40" s="224">
        <v>78282</v>
      </c>
      <c r="AP40" s="224">
        <f>AP35-AP37</f>
        <v>30081</v>
      </c>
      <c r="AQ40" s="224">
        <f>AQ35-AQ37</f>
        <v>-133772</v>
      </c>
      <c r="AR40" s="224">
        <v>81673</v>
      </c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</row>
    <row r="41" spans="2:124" customFormat="1" x14ac:dyDescent="0.25">
      <c r="B41" s="122" t="s">
        <v>240</v>
      </c>
      <c r="D41" s="480">
        <v>0</v>
      </c>
      <c r="E41" s="481">
        <v>0</v>
      </c>
      <c r="F41" s="481">
        <v>0</v>
      </c>
      <c r="G41" s="481">
        <v>-200152.38598646701</v>
      </c>
      <c r="H41" s="481">
        <v>2298427.0499999998</v>
      </c>
      <c r="J41" s="531"/>
      <c r="K41" s="531"/>
    </row>
    <row r="42" spans="2:124" x14ac:dyDescent="0.25">
      <c r="B42" s="89" t="s">
        <v>241</v>
      </c>
      <c r="C42" s="294"/>
      <c r="D42" s="491"/>
      <c r="E42" s="492"/>
      <c r="F42" s="492"/>
      <c r="G42" s="492"/>
      <c r="H42" s="492"/>
      <c r="I42" s="294"/>
      <c r="J42" s="522"/>
      <c r="K42" s="522"/>
      <c r="M42" s="294"/>
      <c r="N42" s="294"/>
      <c r="P42" s="294"/>
      <c r="Q42" s="294"/>
      <c r="R42" s="294"/>
      <c r="T42" s="391"/>
    </row>
    <row r="43" spans="2:124" ht="25.5" x14ac:dyDescent="0.25">
      <c r="B43" s="122" t="s">
        <v>242</v>
      </c>
      <c r="D43" s="474">
        <v>170700000</v>
      </c>
      <c r="E43" s="475">
        <f t="shared" ref="E43:H43" si="16">E37</f>
        <v>73820249.555585831</v>
      </c>
      <c r="F43" s="475">
        <f t="shared" si="16"/>
        <v>-91076524.212850928</v>
      </c>
      <c r="G43" s="475">
        <f t="shared" si="16"/>
        <v>107417783.03816293</v>
      </c>
      <c r="H43" s="475">
        <f t="shared" si="16"/>
        <v>44881630.642147869</v>
      </c>
      <c r="J43" s="524">
        <v>-5.8</v>
      </c>
      <c r="K43" s="524">
        <v>37.200000000000003</v>
      </c>
      <c r="Q43" s="71"/>
      <c r="T43" s="391"/>
    </row>
    <row r="44" spans="2:124" x14ac:dyDescent="0.25">
      <c r="B44" s="122" t="s">
        <v>240</v>
      </c>
      <c r="D44" s="474">
        <v>0</v>
      </c>
      <c r="E44" s="475">
        <v>0</v>
      </c>
      <c r="F44" s="475">
        <v>0</v>
      </c>
      <c r="G44" s="475">
        <v>-143466.95853600118</v>
      </c>
      <c r="H44" s="475">
        <v>1123241.406984</v>
      </c>
      <c r="J44" s="475"/>
      <c r="K44" s="475"/>
      <c r="P44" s="72"/>
      <c r="Q44" s="72"/>
      <c r="R44" s="72"/>
    </row>
    <row r="45" spans="2:124" x14ac:dyDescent="0.25">
      <c r="B45" s="471"/>
      <c r="D45" s="493"/>
      <c r="E45" s="156"/>
      <c r="F45" s="156"/>
      <c r="G45" s="156"/>
      <c r="H45" s="156"/>
      <c r="J45" s="156"/>
      <c r="K45" s="156"/>
      <c r="Q45" s="73"/>
    </row>
    <row r="46" spans="2:124" x14ac:dyDescent="0.25">
      <c r="B46" s="89" t="s">
        <v>225</v>
      </c>
      <c r="D46" s="494"/>
      <c r="E46" s="495" t="s">
        <v>141</v>
      </c>
      <c r="F46" s="495" t="s">
        <v>141</v>
      </c>
      <c r="G46" s="495" t="s">
        <v>141</v>
      </c>
      <c r="H46" s="495" t="s">
        <v>141</v>
      </c>
      <c r="J46" s="495" t="s">
        <v>141</v>
      </c>
      <c r="K46" s="495" t="s">
        <v>141</v>
      </c>
    </row>
    <row r="47" spans="2:124" x14ac:dyDescent="0.25">
      <c r="B47" s="122" t="s">
        <v>229</v>
      </c>
      <c r="D47" s="496">
        <v>44786917</v>
      </c>
      <c r="E47" s="141">
        <v>44786917</v>
      </c>
      <c r="F47" s="141">
        <v>44786917</v>
      </c>
      <c r="G47" s="141">
        <v>44786917</v>
      </c>
      <c r="H47" s="141">
        <v>44786917</v>
      </c>
      <c r="J47" s="141">
        <v>44786917</v>
      </c>
      <c r="K47" s="141">
        <v>44786917</v>
      </c>
      <c r="L47" s="294"/>
    </row>
    <row r="48" spans="2:124" x14ac:dyDescent="0.25">
      <c r="B48" s="122" t="s">
        <v>228</v>
      </c>
      <c r="D48" s="497">
        <v>4.1100000000000003</v>
      </c>
      <c r="E48" s="498">
        <f t="shared" ref="E48:F48" si="17">E25/E47</f>
        <v>1.8236520599284336</v>
      </c>
      <c r="F48" s="498">
        <f t="shared" si="17"/>
        <v>-2.9868638803210543</v>
      </c>
      <c r="G48" s="498">
        <v>0.67</v>
      </c>
      <c r="H48" s="498">
        <v>1.6964010065562274</v>
      </c>
      <c r="J48" s="498">
        <v>-0.1</v>
      </c>
      <c r="K48" s="498">
        <v>1.2</v>
      </c>
    </row>
    <row r="49" spans="4:12" x14ac:dyDescent="0.25">
      <c r="D49" s="394"/>
      <c r="H49" s="394"/>
      <c r="J49" s="394"/>
      <c r="K49" s="394"/>
      <c r="L49" s="394"/>
    </row>
    <row r="50" spans="4:12" x14ac:dyDescent="0.25">
      <c r="D50" s="394"/>
      <c r="H50" s="394"/>
      <c r="J50" s="394"/>
      <c r="K50" s="394"/>
      <c r="L50" s="394"/>
    </row>
    <row r="51" spans="4:12" x14ac:dyDescent="0.25">
      <c r="D51" s="394"/>
      <c r="H51" s="394"/>
      <c r="J51" s="394"/>
      <c r="K51" s="394"/>
      <c r="L51" s="394"/>
    </row>
    <row r="52" spans="4:12" x14ac:dyDescent="0.25">
      <c r="D52" s="56"/>
    </row>
    <row r="53" spans="4:12" x14ac:dyDescent="0.25">
      <c r="D53" s="394"/>
      <c r="H53" s="394"/>
      <c r="J53" s="394"/>
      <c r="K53" s="394"/>
      <c r="L53" s="394"/>
    </row>
    <row r="54" spans="4:12" x14ac:dyDescent="0.25">
      <c r="D54" s="397"/>
      <c r="H54" s="397"/>
      <c r="J54" s="397"/>
      <c r="K54" s="397"/>
      <c r="L54" s="397"/>
    </row>
    <row r="58" spans="4:12" x14ac:dyDescent="0.25">
      <c r="D58" s="394"/>
      <c r="H58" s="394"/>
      <c r="J58" s="394"/>
      <c r="K58" s="394"/>
      <c r="L58" s="394"/>
    </row>
    <row r="60" spans="4:12" x14ac:dyDescent="0.25">
      <c r="D60" s="394"/>
      <c r="H60" s="394"/>
      <c r="J60" s="394"/>
      <c r="K60" s="394"/>
      <c r="L60" s="394"/>
    </row>
    <row r="69" spans="4:124" x14ac:dyDescent="0.25">
      <c r="I69" s="356"/>
      <c r="L69" s="356"/>
      <c r="M69" s="356"/>
      <c r="N69" s="356"/>
    </row>
    <row r="72" spans="4:124" x14ac:dyDescent="0.25">
      <c r="D72" s="394"/>
      <c r="H72" s="394"/>
      <c r="J72" s="394"/>
      <c r="K72" s="394"/>
      <c r="L72" s="394"/>
    </row>
    <row r="77" spans="4:124" x14ac:dyDescent="0.25">
      <c r="D77" s="399"/>
      <c r="E77" s="398"/>
      <c r="F77" s="398"/>
      <c r="G77" s="398"/>
      <c r="H77" s="398"/>
      <c r="I77"/>
      <c r="J77" s="398"/>
      <c r="K77" s="398"/>
      <c r="L77"/>
      <c r="M77"/>
      <c r="N77"/>
      <c r="P77"/>
      <c r="Q77"/>
      <c r="R77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</row>
    <row r="78" spans="4:124" x14ac:dyDescent="0.25">
      <c r="D78" s="399"/>
      <c r="E78" s="398"/>
      <c r="F78" s="398"/>
      <c r="G78" s="398"/>
      <c r="H78" s="398"/>
      <c r="I78"/>
      <c r="J78" s="398"/>
      <c r="K78" s="398"/>
      <c r="L78"/>
      <c r="M78"/>
      <c r="N78"/>
      <c r="P78"/>
      <c r="Q78"/>
      <c r="R78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</row>
    <row r="79" spans="4:124" x14ac:dyDescent="0.25">
      <c r="D79" s="399"/>
      <c r="E79" s="398"/>
      <c r="F79" s="398"/>
      <c r="G79" s="398"/>
      <c r="H79" s="398"/>
      <c r="I79"/>
      <c r="J79" s="398"/>
      <c r="K79" s="398"/>
      <c r="L79"/>
      <c r="M79"/>
      <c r="N79"/>
      <c r="P79"/>
      <c r="Q79"/>
      <c r="R79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</row>
    <row r="80" spans="4:124" x14ac:dyDescent="0.25">
      <c r="D80" s="399"/>
      <c r="E80" s="398"/>
      <c r="F80" s="398"/>
      <c r="G80" s="398"/>
      <c r="H80" s="398"/>
      <c r="I80"/>
      <c r="J80" s="398"/>
      <c r="K80" s="398"/>
      <c r="L80"/>
      <c r="M80"/>
      <c r="N80"/>
      <c r="P80"/>
      <c r="Q80"/>
      <c r="R8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</row>
    <row r="81" spans="4:124" x14ac:dyDescent="0.25">
      <c r="D81" s="399"/>
      <c r="E81" s="398"/>
      <c r="F81" s="398"/>
      <c r="G81" s="398"/>
      <c r="H81" s="398"/>
      <c r="I81"/>
      <c r="J81" s="398"/>
      <c r="K81" s="398"/>
      <c r="L81"/>
      <c r="M81"/>
      <c r="N81"/>
      <c r="P81"/>
      <c r="Q81"/>
      <c r="R81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</row>
    <row r="82" spans="4:124" x14ac:dyDescent="0.25">
      <c r="D82" s="399"/>
      <c r="E82" s="398"/>
      <c r="F82" s="398"/>
      <c r="G82" s="398"/>
      <c r="H82" s="398"/>
      <c r="I82"/>
      <c r="J82" s="398"/>
      <c r="K82" s="398"/>
      <c r="L82"/>
      <c r="M82"/>
      <c r="N82"/>
      <c r="P82"/>
      <c r="Q82"/>
      <c r="R82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</row>
    <row r="86" spans="4:124" x14ac:dyDescent="0.25">
      <c r="H86" s="56">
        <v>1000</v>
      </c>
      <c r="J86" s="56">
        <v>1000</v>
      </c>
      <c r="K86" s="56">
        <v>1000</v>
      </c>
    </row>
  </sheetData>
  <mergeCells count="9">
    <mergeCell ref="Z5:Z6"/>
    <mergeCell ref="Y5:Y6"/>
    <mergeCell ref="W5:W6"/>
    <mergeCell ref="X5:X6"/>
    <mergeCell ref="M3:M4"/>
    <mergeCell ref="Q5:Q6"/>
    <mergeCell ref="P5:P6"/>
    <mergeCell ref="R5:R6"/>
    <mergeCell ref="V5:V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O133"/>
  <sheetViews>
    <sheetView showGridLines="0" zoomScale="70" zoomScaleNormal="70" zoomScaleSheetLayoutView="70" workbookViewId="0">
      <pane xSplit="2" topLeftCell="AO1" activePane="topRight" state="frozen"/>
      <selection activeCell="AC12" sqref="AC12"/>
      <selection pane="topRight" activeCell="A24" sqref="A24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10" width="13.42578125" customWidth="1"/>
    <col min="14" max="14" width="15.85546875" customWidth="1"/>
    <col min="15" max="15" width="65.5703125" style="14" hidden="1" customWidth="1" outlineLevel="1"/>
    <col min="16" max="16" width="10.85546875" style="14" hidden="1" customWidth="1" outlineLevel="1"/>
    <col min="17" max="40" width="13.85546875" style="12" hidden="1" customWidth="1" outlineLevel="1"/>
    <col min="41" max="41" width="9.140625" style="12" collapsed="1"/>
    <col min="42" max="16384" width="9.140625" style="12"/>
  </cols>
  <sheetData>
    <row r="1" spans="1:40" x14ac:dyDescent="0.25">
      <c r="A1" s="80"/>
      <c r="B1" s="87" t="s">
        <v>243</v>
      </c>
      <c r="O1" s="87" t="s">
        <v>243</v>
      </c>
      <c r="P1" s="26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x14ac:dyDescent="0.25">
      <c r="P2" s="29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4.45" customHeight="1" x14ac:dyDescent="0.25">
      <c r="B3" s="719"/>
      <c r="D3" s="721" t="s">
        <v>192</v>
      </c>
      <c r="E3" s="721" t="s">
        <v>191</v>
      </c>
      <c r="F3" s="721" t="s">
        <v>190</v>
      </c>
      <c r="G3" s="721" t="s">
        <v>186</v>
      </c>
      <c r="H3" s="721" t="s">
        <v>182</v>
      </c>
      <c r="I3" s="721" t="s">
        <v>178</v>
      </c>
      <c r="J3" s="721" t="s">
        <v>174</v>
      </c>
      <c r="N3" s="712" t="s">
        <v>209</v>
      </c>
      <c r="O3" s="712"/>
      <c r="P3" s="29"/>
      <c r="Q3" s="717" t="s">
        <v>623</v>
      </c>
      <c r="R3" s="717" t="s">
        <v>397</v>
      </c>
      <c r="S3" s="717" t="s">
        <v>401</v>
      </c>
      <c r="T3" s="717" t="s">
        <v>385</v>
      </c>
      <c r="U3" s="715" t="s">
        <v>624</v>
      </c>
      <c r="V3" s="715" t="s">
        <v>399</v>
      </c>
      <c r="W3" s="715" t="s">
        <v>402</v>
      </c>
      <c r="X3" s="715" t="s">
        <v>405</v>
      </c>
      <c r="Y3" s="715" t="s">
        <v>625</v>
      </c>
      <c r="Z3" s="715" t="s">
        <v>175</v>
      </c>
      <c r="AA3" s="715" t="s">
        <v>415</v>
      </c>
      <c r="AB3" s="715" t="s">
        <v>626</v>
      </c>
      <c r="AC3" s="715" t="s">
        <v>178</v>
      </c>
      <c r="AD3" s="715" t="s">
        <v>627</v>
      </c>
      <c r="AE3" s="715" t="s">
        <v>628</v>
      </c>
      <c r="AF3" s="715" t="s">
        <v>629</v>
      </c>
      <c r="AG3" s="715" t="s">
        <v>630</v>
      </c>
      <c r="AH3" s="715" t="s">
        <v>183</v>
      </c>
      <c r="AI3" s="715" t="s">
        <v>184</v>
      </c>
      <c r="AJ3" s="715" t="s">
        <v>185</v>
      </c>
      <c r="AK3" s="715" t="s">
        <v>186</v>
      </c>
      <c r="AL3" s="715" t="s">
        <v>187</v>
      </c>
      <c r="AM3" s="715" t="s">
        <v>188</v>
      </c>
      <c r="AN3" s="715" t="s">
        <v>189</v>
      </c>
    </row>
    <row r="4" spans="1:40" ht="15.75" thickBot="1" x14ac:dyDescent="0.3">
      <c r="B4" s="720"/>
      <c r="D4" s="722"/>
      <c r="E4" s="722"/>
      <c r="F4" s="722"/>
      <c r="G4" s="722"/>
      <c r="H4" s="722"/>
      <c r="I4" s="722"/>
      <c r="J4" s="722"/>
      <c r="N4" s="713"/>
      <c r="O4" s="713"/>
      <c r="P4" s="29"/>
      <c r="Q4" s="718"/>
      <c r="R4" s="718"/>
      <c r="S4" s="718"/>
      <c r="T4" s="718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</row>
    <row r="5" spans="1:40" x14ac:dyDescent="0.25">
      <c r="B5" s="297"/>
      <c r="D5" s="558" t="s">
        <v>207</v>
      </c>
      <c r="E5" s="558" t="s">
        <v>207</v>
      </c>
      <c r="F5" s="558" t="s">
        <v>207</v>
      </c>
      <c r="G5" s="558" t="s">
        <v>207</v>
      </c>
      <c r="H5" s="558" t="s">
        <v>207</v>
      </c>
      <c r="I5" s="558" t="s">
        <v>207</v>
      </c>
      <c r="J5" s="558" t="s">
        <v>207</v>
      </c>
      <c r="O5" s="511"/>
      <c r="P5" s="29"/>
      <c r="Q5" s="510" t="s">
        <v>210</v>
      </c>
      <c r="R5" s="510" t="s">
        <v>210</v>
      </c>
      <c r="S5" s="510" t="s">
        <v>210</v>
      </c>
      <c r="T5" s="510" t="s">
        <v>210</v>
      </c>
      <c r="U5" s="510" t="s">
        <v>210</v>
      </c>
      <c r="V5" s="510" t="s">
        <v>210</v>
      </c>
      <c r="W5" s="510" t="s">
        <v>210</v>
      </c>
      <c r="X5" s="510" t="s">
        <v>210</v>
      </c>
      <c r="Y5" s="510" t="s">
        <v>210</v>
      </c>
      <c r="Z5" s="510" t="s">
        <v>210</v>
      </c>
      <c r="AA5" s="510" t="s">
        <v>210</v>
      </c>
      <c r="AB5" s="510" t="s">
        <v>210</v>
      </c>
      <c r="AC5" s="510" t="s">
        <v>210</v>
      </c>
      <c r="AD5" s="510" t="s">
        <v>210</v>
      </c>
      <c r="AE5" s="510" t="s">
        <v>210</v>
      </c>
      <c r="AF5" s="510" t="s">
        <v>210</v>
      </c>
      <c r="AG5" s="510" t="s">
        <v>210</v>
      </c>
      <c r="AH5" s="510" t="s">
        <v>210</v>
      </c>
      <c r="AI5" s="510" t="s">
        <v>210</v>
      </c>
      <c r="AJ5" s="510" t="s">
        <v>210</v>
      </c>
      <c r="AK5" s="510" t="s">
        <v>210</v>
      </c>
      <c r="AL5" s="510" t="s">
        <v>210</v>
      </c>
      <c r="AM5" s="510" t="s">
        <v>210</v>
      </c>
      <c r="AN5" s="510" t="s">
        <v>210</v>
      </c>
    </row>
    <row r="6" spans="1:40" x14ac:dyDescent="0.25">
      <c r="B6" s="100" t="s">
        <v>244</v>
      </c>
      <c r="O6" s="100" t="s">
        <v>1</v>
      </c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B7" s="29"/>
      <c r="O7" s="29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K7" s="30"/>
      <c r="AL7" s="30"/>
      <c r="AM7" s="30"/>
      <c r="AN7" s="30"/>
    </row>
    <row r="8" spans="1:40" x14ac:dyDescent="0.25">
      <c r="B8" s="100" t="s">
        <v>245</v>
      </c>
      <c r="O8" s="100" t="s">
        <v>245</v>
      </c>
      <c r="P8" s="29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279"/>
      <c r="AJ8" s="279"/>
      <c r="AK8" s="31"/>
      <c r="AL8" s="31"/>
      <c r="AM8" s="31"/>
      <c r="AN8" s="31"/>
    </row>
    <row r="9" spans="1:40" s="101" customFormat="1" ht="14.25" x14ac:dyDescent="0.2">
      <c r="B9" s="133" t="s">
        <v>246</v>
      </c>
      <c r="D9" s="463">
        <v>4107.5</v>
      </c>
      <c r="E9" s="463">
        <v>3932.6</v>
      </c>
      <c r="F9" s="463">
        <v>3997</v>
      </c>
      <c r="G9" s="463">
        <v>3750.4</v>
      </c>
      <c r="H9" s="463">
        <v>3734.6</v>
      </c>
      <c r="I9" s="463">
        <v>3750.9</v>
      </c>
      <c r="J9" s="463">
        <v>3229.5</v>
      </c>
      <c r="O9" s="133" t="s">
        <v>590</v>
      </c>
      <c r="P9" s="133"/>
      <c r="Q9" s="279">
        <v>3807115</v>
      </c>
      <c r="R9" s="279">
        <v>3802838.5027227621</v>
      </c>
      <c r="S9" s="279">
        <v>3761935.6998939626</v>
      </c>
      <c r="T9" s="279">
        <v>3855710.5351715107</v>
      </c>
      <c r="U9" s="279">
        <v>3855446</v>
      </c>
      <c r="V9" s="279">
        <v>3875639.6395300003</v>
      </c>
      <c r="W9" s="279">
        <v>3926422</v>
      </c>
      <c r="X9" s="279">
        <v>3986680.8597199996</v>
      </c>
      <c r="Y9" s="279" t="s">
        <v>47</v>
      </c>
      <c r="Z9" s="279">
        <v>4048892</v>
      </c>
      <c r="AA9" s="279">
        <v>4898646</v>
      </c>
      <c r="AB9" s="279">
        <v>4857646</v>
      </c>
      <c r="AC9" s="279">
        <v>4719748</v>
      </c>
      <c r="AD9" s="279">
        <v>4763797</v>
      </c>
      <c r="AE9" s="279">
        <v>4727738</v>
      </c>
      <c r="AF9" s="279">
        <v>4723301</v>
      </c>
      <c r="AG9" s="279">
        <v>4700550</v>
      </c>
      <c r="AH9" s="279">
        <v>4594168</v>
      </c>
      <c r="AI9" s="279">
        <v>4593454</v>
      </c>
      <c r="AJ9" s="279">
        <v>4606836</v>
      </c>
      <c r="AK9" s="279">
        <v>4687982</v>
      </c>
      <c r="AL9" s="279">
        <v>4697034</v>
      </c>
      <c r="AM9" s="279">
        <v>4702942</v>
      </c>
      <c r="AN9" s="279">
        <v>4733717</v>
      </c>
    </row>
    <row r="10" spans="1:40" s="101" customFormat="1" ht="14.25" x14ac:dyDescent="0.2">
      <c r="B10" s="133" t="s">
        <v>247</v>
      </c>
      <c r="D10" s="463">
        <v>857.1</v>
      </c>
      <c r="E10" s="463">
        <v>886.3</v>
      </c>
      <c r="F10" s="463">
        <v>949.9</v>
      </c>
      <c r="G10" s="463">
        <v>937.6</v>
      </c>
      <c r="H10" s="463">
        <v>966</v>
      </c>
      <c r="I10" s="463">
        <v>968.8</v>
      </c>
      <c r="J10" s="463">
        <v>815.1</v>
      </c>
      <c r="O10" s="133" t="s">
        <v>591</v>
      </c>
      <c r="P10" s="133"/>
      <c r="Q10" s="279">
        <v>64432</v>
      </c>
      <c r="R10" s="279">
        <v>62299.484540000005</v>
      </c>
      <c r="S10" s="279">
        <v>61425.098119999995</v>
      </c>
      <c r="T10" s="279">
        <v>57113.425669999982</v>
      </c>
      <c r="U10" s="279">
        <v>61395</v>
      </c>
      <c r="V10" s="279">
        <v>59300.574269999983</v>
      </c>
      <c r="W10" s="279">
        <v>58052</v>
      </c>
      <c r="X10" s="279">
        <v>55054</v>
      </c>
      <c r="Y10" s="279" t="s">
        <v>48</v>
      </c>
      <c r="Z10" s="279">
        <v>56882</v>
      </c>
      <c r="AA10" s="279">
        <v>72084</v>
      </c>
      <c r="AB10" s="279">
        <v>67519</v>
      </c>
      <c r="AC10" s="279">
        <v>66437</v>
      </c>
      <c r="AD10" s="279">
        <v>62495</v>
      </c>
      <c r="AE10" s="279">
        <v>60699</v>
      </c>
      <c r="AF10" s="279">
        <v>57421</v>
      </c>
      <c r="AG10" s="279">
        <v>55831</v>
      </c>
      <c r="AH10" s="279">
        <v>52066</v>
      </c>
      <c r="AI10" s="279">
        <v>48034</v>
      </c>
      <c r="AJ10" s="279">
        <v>44296</v>
      </c>
      <c r="AK10" s="279">
        <v>43927</v>
      </c>
      <c r="AL10" s="279">
        <v>41370</v>
      </c>
      <c r="AM10" s="279">
        <v>37081</v>
      </c>
      <c r="AN10" s="279">
        <v>32975</v>
      </c>
    </row>
    <row r="11" spans="1:40" s="101" customFormat="1" ht="14.25" x14ac:dyDescent="0.2">
      <c r="B11" s="133" t="s">
        <v>248</v>
      </c>
      <c r="D11" s="463">
        <v>969.1</v>
      </c>
      <c r="E11" s="463">
        <v>986.2</v>
      </c>
      <c r="F11" s="463">
        <v>0</v>
      </c>
      <c r="G11" s="463">
        <v>0</v>
      </c>
      <c r="H11" s="463">
        <v>0</v>
      </c>
      <c r="I11" s="463">
        <v>0</v>
      </c>
      <c r="J11" s="463">
        <v>0</v>
      </c>
      <c r="O11" s="133"/>
      <c r="P11" s="133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s="101" customFormat="1" ht="14.25" x14ac:dyDescent="0.2">
      <c r="B12" s="133" t="s">
        <v>249</v>
      </c>
      <c r="D12" s="533"/>
      <c r="E12" s="463">
        <v>0</v>
      </c>
      <c r="F12" s="463">
        <v>0</v>
      </c>
      <c r="G12" s="463">
        <v>0</v>
      </c>
      <c r="H12" s="463">
        <v>0</v>
      </c>
      <c r="I12" s="463">
        <v>0</v>
      </c>
      <c r="J12" s="463">
        <v>2.7</v>
      </c>
      <c r="O12" s="133" t="s">
        <v>249</v>
      </c>
      <c r="P12" s="133"/>
      <c r="Q12" s="279">
        <v>2712</v>
      </c>
      <c r="R12" s="279">
        <v>2712.47615</v>
      </c>
      <c r="S12" s="279">
        <v>2712.47615</v>
      </c>
      <c r="T12" s="279">
        <v>2712.47615</v>
      </c>
      <c r="U12" s="279">
        <v>2712</v>
      </c>
      <c r="V12" s="279">
        <v>2712.47615</v>
      </c>
      <c r="W12" s="279">
        <v>2712</v>
      </c>
      <c r="X12" s="279">
        <v>2712.47615</v>
      </c>
      <c r="Y12" s="279" t="s">
        <v>49</v>
      </c>
      <c r="Z12" s="279">
        <v>2712</v>
      </c>
      <c r="AA12" s="279">
        <v>2712</v>
      </c>
      <c r="AB12" s="279">
        <v>2712</v>
      </c>
      <c r="AC12" s="279">
        <v>0</v>
      </c>
      <c r="AD12" s="136" t="s">
        <v>0</v>
      </c>
      <c r="AE12" s="136" t="s">
        <v>0</v>
      </c>
      <c r="AF12" s="136" t="s">
        <v>0</v>
      </c>
      <c r="AG12" s="279">
        <v>0</v>
      </c>
      <c r="AH12" s="279">
        <v>0</v>
      </c>
      <c r="AI12" s="279">
        <v>0</v>
      </c>
      <c r="AJ12" s="279">
        <v>0</v>
      </c>
      <c r="AK12" s="279">
        <v>0</v>
      </c>
      <c r="AL12" s="279">
        <v>0</v>
      </c>
      <c r="AM12" s="279"/>
    </row>
    <row r="13" spans="1:40" s="101" customFormat="1" ht="14.25" x14ac:dyDescent="0.2">
      <c r="B13" s="133" t="s">
        <v>250</v>
      </c>
      <c r="D13" s="463">
        <v>46.5</v>
      </c>
      <c r="E13" s="463">
        <v>48.1</v>
      </c>
      <c r="F13" s="463">
        <v>47.3</v>
      </c>
      <c r="G13" s="463">
        <v>53.6</v>
      </c>
      <c r="H13" s="463">
        <v>58.2</v>
      </c>
      <c r="I13" s="463">
        <v>57.2</v>
      </c>
      <c r="J13" s="463">
        <v>35.200000000000003</v>
      </c>
      <c r="O13" s="133" t="s">
        <v>592</v>
      </c>
      <c r="P13" s="133"/>
      <c r="Q13" s="279">
        <v>1427</v>
      </c>
      <c r="R13" s="279">
        <v>1414.57007</v>
      </c>
      <c r="S13" s="279">
        <v>1401.7355600000001</v>
      </c>
      <c r="T13" s="279">
        <v>1388.9010499999999</v>
      </c>
      <c r="U13" s="279">
        <v>1415</v>
      </c>
      <c r="V13" s="279">
        <v>1400.9153899999999</v>
      </c>
      <c r="W13" s="279">
        <v>1388</v>
      </c>
      <c r="X13" s="279">
        <v>1374.7714099999998</v>
      </c>
      <c r="Y13" s="279" t="s">
        <v>50</v>
      </c>
      <c r="Z13" s="279">
        <v>1349</v>
      </c>
      <c r="AA13" s="279">
        <v>1336</v>
      </c>
      <c r="AB13" s="279">
        <v>1323</v>
      </c>
      <c r="AC13" s="279">
        <v>1309</v>
      </c>
      <c r="AD13" s="279">
        <v>1296</v>
      </c>
      <c r="AE13" s="279">
        <v>1284</v>
      </c>
      <c r="AF13" s="279">
        <v>1270</v>
      </c>
      <c r="AG13" s="279">
        <v>1257</v>
      </c>
      <c r="AH13" s="279">
        <v>1244</v>
      </c>
      <c r="AI13" s="279">
        <v>1231</v>
      </c>
      <c r="AJ13" s="279">
        <v>1218</v>
      </c>
      <c r="AK13" s="279">
        <v>1205</v>
      </c>
      <c r="AL13" s="279">
        <v>1192</v>
      </c>
      <c r="AM13" s="279">
        <v>1179</v>
      </c>
      <c r="AN13" s="279">
        <v>1166</v>
      </c>
    </row>
    <row r="14" spans="1:40" s="101" customFormat="1" ht="14.25" x14ac:dyDescent="0.2">
      <c r="B14" s="133" t="s">
        <v>251</v>
      </c>
      <c r="D14" s="463">
        <v>1.3</v>
      </c>
      <c r="E14" s="463">
        <v>0.9</v>
      </c>
      <c r="F14" s="463">
        <v>0.7</v>
      </c>
      <c r="G14" s="463">
        <v>1.8</v>
      </c>
      <c r="H14" s="463">
        <v>2.2000000000000002</v>
      </c>
      <c r="I14" s="463">
        <v>5.0999999999999996</v>
      </c>
      <c r="J14" s="463">
        <v>0</v>
      </c>
      <c r="O14" s="133" t="s">
        <v>593</v>
      </c>
      <c r="P14" s="133"/>
      <c r="Q14" s="279">
        <v>60514</v>
      </c>
      <c r="R14" s="279">
        <v>60985.867368541061</v>
      </c>
      <c r="S14" s="279">
        <v>60166.106721600801</v>
      </c>
      <c r="T14" s="279">
        <v>52053.138878570346</v>
      </c>
      <c r="U14" s="279">
        <v>38214</v>
      </c>
      <c r="V14" s="279">
        <v>47508.906529999993</v>
      </c>
      <c r="W14" s="279">
        <v>33625</v>
      </c>
      <c r="X14" s="279">
        <v>34296.864969999988</v>
      </c>
      <c r="Y14" s="279" t="s">
        <v>51</v>
      </c>
      <c r="Z14" s="279">
        <v>35567</v>
      </c>
      <c r="AA14" s="279">
        <v>42369</v>
      </c>
      <c r="AB14" s="279">
        <v>38952</v>
      </c>
      <c r="AC14" s="279">
        <v>39831</v>
      </c>
      <c r="AD14" s="279">
        <v>41204</v>
      </c>
      <c r="AE14" s="279">
        <v>39855</v>
      </c>
      <c r="AF14" s="279">
        <v>40325</v>
      </c>
      <c r="AG14" s="279">
        <v>40810</v>
      </c>
      <c r="AH14" s="279">
        <v>41988</v>
      </c>
      <c r="AI14" s="279">
        <v>53876</v>
      </c>
      <c r="AJ14" s="279">
        <v>54236</v>
      </c>
      <c r="AK14" s="279">
        <v>53610</v>
      </c>
      <c r="AL14" s="279">
        <v>50834</v>
      </c>
      <c r="AM14" s="279">
        <v>51897</v>
      </c>
      <c r="AN14" s="279">
        <v>51411</v>
      </c>
    </row>
    <row r="15" spans="1:40" s="101" customFormat="1" ht="14.25" x14ac:dyDescent="0.2">
      <c r="B15" s="133" t="s">
        <v>252</v>
      </c>
      <c r="D15" s="463">
        <v>11</v>
      </c>
      <c r="E15" s="463">
        <v>10.9</v>
      </c>
      <c r="F15" s="463">
        <v>0</v>
      </c>
      <c r="G15" s="463">
        <v>0</v>
      </c>
      <c r="H15" s="463">
        <v>0</v>
      </c>
      <c r="I15" s="463">
        <v>0</v>
      </c>
      <c r="J15" s="463">
        <v>0</v>
      </c>
      <c r="O15" s="133"/>
      <c r="P15" s="133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s="101" customFormat="1" ht="14.25" x14ac:dyDescent="0.2">
      <c r="B16" s="133" t="s">
        <v>253</v>
      </c>
      <c r="D16" s="463">
        <v>62.6</v>
      </c>
      <c r="E16" s="463">
        <v>51.8</v>
      </c>
      <c r="F16" s="463">
        <v>56.7</v>
      </c>
      <c r="G16" s="463">
        <v>70.400000000000006</v>
      </c>
      <c r="H16" s="463">
        <v>91.7</v>
      </c>
      <c r="I16" s="463">
        <v>110.3</v>
      </c>
      <c r="J16" s="463">
        <v>80.3</v>
      </c>
      <c r="O16" s="133" t="s">
        <v>594</v>
      </c>
      <c r="P16" s="133"/>
      <c r="Q16" s="279" t="s">
        <v>0</v>
      </c>
      <c r="R16" s="279" t="s">
        <v>0</v>
      </c>
      <c r="S16" s="279" t="s">
        <v>0</v>
      </c>
      <c r="T16" s="279" t="s">
        <v>0</v>
      </c>
      <c r="U16" s="279" t="s">
        <v>0</v>
      </c>
      <c r="V16" s="279" t="s">
        <v>0</v>
      </c>
      <c r="W16" s="279" t="s">
        <v>0</v>
      </c>
      <c r="X16" s="279" t="s">
        <v>0</v>
      </c>
      <c r="Y16" s="279" t="s">
        <v>0</v>
      </c>
      <c r="Z16" s="279" t="s">
        <v>0</v>
      </c>
      <c r="AA16" s="279" t="s">
        <v>0</v>
      </c>
      <c r="AB16" s="279" t="s">
        <v>0</v>
      </c>
      <c r="AC16" s="279">
        <v>5074</v>
      </c>
      <c r="AD16" s="279">
        <v>5101</v>
      </c>
      <c r="AE16" s="279">
        <v>2901</v>
      </c>
      <c r="AF16" s="279">
        <v>2614</v>
      </c>
      <c r="AG16" s="279">
        <v>2223</v>
      </c>
      <c r="AH16" s="279">
        <v>1767</v>
      </c>
      <c r="AI16" s="279">
        <v>1661</v>
      </c>
      <c r="AJ16" s="279">
        <v>1749</v>
      </c>
      <c r="AK16" s="279">
        <v>1836</v>
      </c>
      <c r="AL16" s="279">
        <v>1412</v>
      </c>
      <c r="AM16" s="279">
        <v>1370</v>
      </c>
      <c r="AN16" s="279">
        <v>1365</v>
      </c>
    </row>
    <row r="17" spans="2:40" s="101" customFormat="1" ht="14.25" x14ac:dyDescent="0.2">
      <c r="B17" s="133" t="s">
        <v>254</v>
      </c>
      <c r="D17" s="463">
        <v>121.7</v>
      </c>
      <c r="E17" s="463">
        <v>134.30000000000001</v>
      </c>
      <c r="F17" s="463">
        <v>135.6</v>
      </c>
      <c r="G17" s="463">
        <v>137.69999999999999</v>
      </c>
      <c r="H17" s="463">
        <v>111.5</v>
      </c>
      <c r="I17" s="463">
        <v>104.6</v>
      </c>
      <c r="J17" s="463">
        <v>91.6</v>
      </c>
      <c r="O17" s="133" t="s">
        <v>595</v>
      </c>
      <c r="P17" s="133"/>
      <c r="Q17" s="279">
        <v>11751</v>
      </c>
      <c r="R17" s="279">
        <v>11713.891969999999</v>
      </c>
      <c r="S17" s="279">
        <v>12048.99185</v>
      </c>
      <c r="T17" s="279">
        <v>11912.449050000001</v>
      </c>
      <c r="U17" s="279">
        <v>6090</v>
      </c>
      <c r="V17" s="279">
        <v>6081.5290300000006</v>
      </c>
      <c r="W17" s="279">
        <v>6051</v>
      </c>
      <c r="X17" s="279">
        <v>6050.5290000000005</v>
      </c>
      <c r="Y17" s="279" t="s">
        <v>52</v>
      </c>
      <c r="Z17" s="279">
        <v>6051</v>
      </c>
      <c r="AA17" s="279">
        <v>9788</v>
      </c>
      <c r="AB17" s="279">
        <v>9797</v>
      </c>
      <c r="AC17" s="279">
        <v>9849</v>
      </c>
      <c r="AD17" s="279">
        <v>9841</v>
      </c>
      <c r="AE17" s="279">
        <v>10097</v>
      </c>
      <c r="AF17" s="279">
        <v>10003</v>
      </c>
      <c r="AG17" s="279">
        <v>8649</v>
      </c>
      <c r="AH17" s="279">
        <v>12531</v>
      </c>
      <c r="AI17" s="279">
        <v>11466</v>
      </c>
      <c r="AJ17" s="279">
        <v>9014</v>
      </c>
      <c r="AK17" s="279">
        <v>10537</v>
      </c>
      <c r="AL17" s="279">
        <v>7465</v>
      </c>
      <c r="AM17" s="279">
        <v>5853</v>
      </c>
      <c r="AN17" s="279">
        <v>6646</v>
      </c>
    </row>
    <row r="18" spans="2:40" s="101" customFormat="1" ht="14.25" x14ac:dyDescent="0.2">
      <c r="B18" s="133"/>
      <c r="D18" s="105"/>
      <c r="E18" s="105"/>
      <c r="F18" s="105"/>
      <c r="G18" s="105"/>
      <c r="H18" s="105"/>
      <c r="I18" s="105"/>
      <c r="J18" s="105"/>
      <c r="O18" s="133" t="s">
        <v>596</v>
      </c>
      <c r="P18" s="133"/>
      <c r="Q18" s="279">
        <v>2027</v>
      </c>
      <c r="R18" s="279">
        <v>2502.7225200000003</v>
      </c>
      <c r="S18" s="279">
        <v>3364.0792500000025</v>
      </c>
      <c r="T18" s="279">
        <v>1445.8936699999999</v>
      </c>
      <c r="U18" s="279">
        <v>1438</v>
      </c>
      <c r="V18" s="279">
        <v>1130.3102499999984</v>
      </c>
      <c r="W18" s="279">
        <v>1675</v>
      </c>
      <c r="X18" s="279">
        <v>1730.0560399999999</v>
      </c>
      <c r="Y18" s="279" t="s">
        <v>53</v>
      </c>
      <c r="Z18" s="279">
        <v>14677</v>
      </c>
      <c r="AA18" s="279">
        <v>20917</v>
      </c>
      <c r="AB18" s="279">
        <v>21158</v>
      </c>
      <c r="AC18" s="279">
        <v>32666</v>
      </c>
      <c r="AD18" s="279">
        <v>26394</v>
      </c>
      <c r="AE18" s="279">
        <v>44961</v>
      </c>
      <c r="AF18" s="279">
        <v>21149</v>
      </c>
      <c r="AG18" s="279">
        <v>25987</v>
      </c>
      <c r="AH18" s="279">
        <v>34700</v>
      </c>
      <c r="AI18" s="279">
        <v>31720</v>
      </c>
      <c r="AJ18" s="279">
        <v>29627</v>
      </c>
      <c r="AK18" s="279">
        <v>14726</v>
      </c>
      <c r="AL18" s="279">
        <v>14195</v>
      </c>
      <c r="AM18" s="279">
        <v>13583</v>
      </c>
      <c r="AN18" s="279">
        <v>13112</v>
      </c>
    </row>
    <row r="19" spans="2:40" s="101" customFormat="1" ht="14.25" x14ac:dyDescent="0.2">
      <c r="B19" s="134"/>
      <c r="D19" s="105"/>
      <c r="E19" s="105"/>
      <c r="F19" s="105"/>
      <c r="G19" s="105"/>
      <c r="H19" s="105"/>
      <c r="I19" s="105"/>
      <c r="J19" s="105"/>
      <c r="O19" s="134" t="s">
        <v>597</v>
      </c>
      <c r="P19" s="134"/>
      <c r="Q19" s="279">
        <v>104003</v>
      </c>
      <c r="R19" s="279">
        <v>98304.242836204299</v>
      </c>
      <c r="S19" s="279">
        <v>79053.399041899989</v>
      </c>
      <c r="T19" s="279">
        <v>101380.3330571222</v>
      </c>
      <c r="U19" s="279">
        <v>83185</v>
      </c>
      <c r="V19" s="279">
        <v>66804.340249999994</v>
      </c>
      <c r="W19" s="279">
        <v>53278</v>
      </c>
      <c r="X19" s="279">
        <v>34236.069793079303</v>
      </c>
      <c r="Y19" s="279">
        <v>91575</v>
      </c>
      <c r="Z19" s="279">
        <v>87008</v>
      </c>
      <c r="AA19" s="279">
        <v>70953</v>
      </c>
      <c r="AB19" s="279">
        <v>58927</v>
      </c>
      <c r="AC19" s="279">
        <v>104587</v>
      </c>
      <c r="AD19" s="279">
        <v>109941</v>
      </c>
      <c r="AE19" s="279">
        <v>120856</v>
      </c>
      <c r="AF19" s="279">
        <v>121088</v>
      </c>
      <c r="AG19" s="279">
        <v>107554</v>
      </c>
      <c r="AH19" s="279">
        <v>113137</v>
      </c>
      <c r="AI19" s="279">
        <v>132130</v>
      </c>
      <c r="AJ19" s="279">
        <v>141987</v>
      </c>
      <c r="AK19" s="279">
        <v>133583</v>
      </c>
      <c r="AL19" s="279">
        <v>143082</v>
      </c>
      <c r="AM19" s="279">
        <v>146708</v>
      </c>
      <c r="AN19" s="279">
        <v>136769</v>
      </c>
    </row>
    <row r="20" spans="2:40" s="101" customFormat="1" ht="14.25" x14ac:dyDescent="0.2">
      <c r="B20" s="133"/>
      <c r="D20" s="105"/>
      <c r="E20" s="105"/>
      <c r="F20" s="105"/>
      <c r="G20" s="105"/>
      <c r="H20" s="105"/>
      <c r="I20" s="105"/>
      <c r="J20" s="105"/>
      <c r="O20" s="133" t="s">
        <v>598</v>
      </c>
      <c r="P20" s="102"/>
      <c r="Q20" s="279" t="s">
        <v>0</v>
      </c>
      <c r="R20" s="279" t="s">
        <v>0</v>
      </c>
      <c r="S20" s="279" t="s">
        <v>0</v>
      </c>
      <c r="T20" s="279" t="s">
        <v>0</v>
      </c>
      <c r="U20" s="279" t="s">
        <v>0</v>
      </c>
      <c r="V20" s="279" t="s">
        <v>0</v>
      </c>
      <c r="W20" s="279" t="s">
        <v>0</v>
      </c>
      <c r="X20" s="279" t="s">
        <v>0</v>
      </c>
      <c r="Y20" s="279" t="s">
        <v>0</v>
      </c>
      <c r="Z20" s="279" t="s">
        <v>0</v>
      </c>
      <c r="AA20" s="136">
        <v>7082</v>
      </c>
      <c r="AB20" s="279">
        <v>4962</v>
      </c>
      <c r="AC20" s="279">
        <v>0</v>
      </c>
      <c r="AD20" s="136">
        <v>0</v>
      </c>
      <c r="AE20" s="136">
        <v>0</v>
      </c>
      <c r="AF20" s="136">
        <v>0</v>
      </c>
      <c r="AG20" s="279">
        <v>0</v>
      </c>
      <c r="AH20" s="279">
        <v>0</v>
      </c>
      <c r="AI20" s="279">
        <v>0</v>
      </c>
      <c r="AJ20" s="279">
        <v>0</v>
      </c>
      <c r="AK20" s="279">
        <v>0</v>
      </c>
      <c r="AL20" s="279">
        <v>0</v>
      </c>
      <c r="AM20" s="279">
        <v>0</v>
      </c>
      <c r="AN20" s="279">
        <v>0</v>
      </c>
    </row>
    <row r="21" spans="2:40" x14ac:dyDescent="0.25">
      <c r="B21" s="14"/>
      <c r="D21" s="464"/>
      <c r="E21" s="464"/>
      <c r="F21" s="464"/>
      <c r="G21" s="464"/>
      <c r="H21" s="464"/>
      <c r="I21" s="464"/>
      <c r="J21" s="464"/>
      <c r="Q21" s="280"/>
      <c r="R21" s="280"/>
      <c r="S21" s="280"/>
      <c r="T21" s="280"/>
      <c r="U21" s="280"/>
      <c r="V21" s="280"/>
      <c r="W21" s="280"/>
      <c r="X21" s="280"/>
      <c r="Y21" s="281"/>
      <c r="Z21" s="280"/>
      <c r="AA21" s="280"/>
      <c r="AB21" s="282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</row>
    <row r="22" spans="2:40" s="101" customFormat="1" ht="14.25" x14ac:dyDescent="0.2">
      <c r="B22" s="100" t="s">
        <v>255</v>
      </c>
      <c r="D22" s="465">
        <v>6176.8</v>
      </c>
      <c r="E22" s="465">
        <f>SUM(E9:E17)</f>
        <v>6051.0999999999995</v>
      </c>
      <c r="F22" s="465">
        <v>5187.2</v>
      </c>
      <c r="G22" s="465">
        <v>4951.5</v>
      </c>
      <c r="H22" s="465">
        <v>4964.2</v>
      </c>
      <c r="I22" s="465">
        <v>4996.8999999999996</v>
      </c>
      <c r="J22" s="465">
        <v>4254.3999999999996</v>
      </c>
      <c r="O22" s="100" t="s">
        <v>255</v>
      </c>
      <c r="P22" s="100"/>
      <c r="Q22" s="283">
        <v>4053981</v>
      </c>
      <c r="R22" s="283">
        <v>4042771.7581775077</v>
      </c>
      <c r="S22" s="283">
        <v>3982107.5865874635</v>
      </c>
      <c r="T22" s="283">
        <v>4083717.1526972032</v>
      </c>
      <c r="U22" s="283">
        <v>4049895</v>
      </c>
      <c r="V22" s="283">
        <v>4060578.6914000004</v>
      </c>
      <c r="W22" s="283">
        <v>4083203</v>
      </c>
      <c r="X22" s="283">
        <v>4122136.1677430789</v>
      </c>
      <c r="Y22" s="283">
        <v>4254465</v>
      </c>
      <c r="Z22" s="283">
        <v>4253138</v>
      </c>
      <c r="AA22" s="283">
        <v>5125887</v>
      </c>
      <c r="AB22" s="283">
        <v>5062996</v>
      </c>
      <c r="AC22" s="283">
        <f>SUM(AC9:AC21)</f>
        <v>4979501</v>
      </c>
      <c r="AD22" s="283">
        <v>5020069</v>
      </c>
      <c r="AE22" s="283">
        <v>5008391</v>
      </c>
      <c r="AF22" s="283">
        <v>4977171</v>
      </c>
      <c r="AG22" s="283">
        <f>SUM(AG9:AG21)</f>
        <v>4942861</v>
      </c>
      <c r="AH22" s="283">
        <v>4851601</v>
      </c>
      <c r="AI22" s="283">
        <f>SUM(AI9:AI19)</f>
        <v>4873572</v>
      </c>
      <c r="AJ22" s="283">
        <f>SUM(AJ9:AJ19)</f>
        <v>4888963</v>
      </c>
      <c r="AK22" s="283">
        <v>4947406</v>
      </c>
      <c r="AL22" s="283">
        <f>SUM(AL9:AL19)</f>
        <v>4956584</v>
      </c>
      <c r="AM22" s="283">
        <v>4960613</v>
      </c>
      <c r="AN22" s="283">
        <f>SUM(AN9:AN20)</f>
        <v>4977161</v>
      </c>
    </row>
    <row r="23" spans="2:40" x14ac:dyDescent="0.25">
      <c r="B23" s="29"/>
      <c r="D23" s="464"/>
      <c r="E23" s="464"/>
      <c r="F23" s="464"/>
      <c r="G23" s="464"/>
      <c r="H23" s="464"/>
      <c r="I23" s="464"/>
      <c r="J23" s="464"/>
      <c r="O23" s="29"/>
      <c r="P23" s="29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2:40" x14ac:dyDescent="0.25">
      <c r="B24" s="100" t="s">
        <v>256</v>
      </c>
      <c r="D24" s="464"/>
      <c r="E24" s="464"/>
      <c r="F24" s="464"/>
      <c r="G24" s="464"/>
      <c r="H24" s="464"/>
      <c r="I24" s="464"/>
      <c r="J24" s="464"/>
      <c r="N24" s="101"/>
      <c r="O24" s="100" t="s">
        <v>256</v>
      </c>
      <c r="P24" s="29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2:40" s="101" customFormat="1" x14ac:dyDescent="0.25">
      <c r="B25" s="133" t="s">
        <v>257</v>
      </c>
      <c r="D25" s="463">
        <v>163.19999999999999</v>
      </c>
      <c r="E25" s="463">
        <v>163.19999999999999</v>
      </c>
      <c r="F25" s="463">
        <v>161.69999999999999</v>
      </c>
      <c r="G25" s="463">
        <v>148.5</v>
      </c>
      <c r="H25" s="463">
        <v>121.2</v>
      </c>
      <c r="I25" s="463">
        <v>128.5</v>
      </c>
      <c r="J25" s="463">
        <v>115.3</v>
      </c>
      <c r="N25"/>
      <c r="O25" s="133" t="s">
        <v>257</v>
      </c>
      <c r="P25" s="133"/>
      <c r="Q25" s="279">
        <v>82155</v>
      </c>
      <c r="R25" s="279">
        <v>78752.443610000017</v>
      </c>
      <c r="S25" s="279">
        <v>84732.72136999997</v>
      </c>
      <c r="T25" s="279">
        <v>77621.210400000011</v>
      </c>
      <c r="U25" s="279">
        <v>76041</v>
      </c>
      <c r="V25" s="279">
        <v>79051.100189999997</v>
      </c>
      <c r="W25" s="279">
        <v>74340</v>
      </c>
      <c r="X25" s="279">
        <v>83287</v>
      </c>
      <c r="Y25" s="279" t="s">
        <v>54</v>
      </c>
      <c r="Z25" s="279">
        <v>108103</v>
      </c>
      <c r="AA25" s="279">
        <v>139331</v>
      </c>
      <c r="AB25" s="279">
        <v>131838</v>
      </c>
      <c r="AC25" s="279">
        <v>128513</v>
      </c>
      <c r="AD25" s="279">
        <v>130799</v>
      </c>
      <c r="AE25" s="279">
        <v>120937</v>
      </c>
      <c r="AF25" s="279">
        <v>124856</v>
      </c>
      <c r="AG25" s="279">
        <v>121189</v>
      </c>
      <c r="AH25" s="279">
        <v>125238</v>
      </c>
      <c r="AI25" s="279">
        <v>130846</v>
      </c>
      <c r="AJ25" s="279">
        <v>134451</v>
      </c>
      <c r="AK25" s="279">
        <v>148464</v>
      </c>
      <c r="AL25" s="279">
        <v>146361</v>
      </c>
      <c r="AM25" s="279">
        <v>154788</v>
      </c>
      <c r="AN25" s="279">
        <v>155676</v>
      </c>
    </row>
    <row r="26" spans="2:40" s="101" customFormat="1" x14ac:dyDescent="0.25">
      <c r="B26" s="133" t="s">
        <v>251</v>
      </c>
      <c r="D26" s="463">
        <v>667.5</v>
      </c>
      <c r="E26" s="463">
        <v>748.5</v>
      </c>
      <c r="F26" s="463">
        <v>684.6</v>
      </c>
      <c r="G26" s="463">
        <v>687</v>
      </c>
      <c r="H26" s="463">
        <v>613.79999999999995</v>
      </c>
      <c r="I26" s="463">
        <v>631.1</v>
      </c>
      <c r="J26" s="463">
        <v>497.6</v>
      </c>
      <c r="N26"/>
      <c r="O26" s="134" t="s">
        <v>594</v>
      </c>
      <c r="P26" s="134"/>
      <c r="Q26" s="279">
        <v>612642</v>
      </c>
      <c r="R26" s="279">
        <v>562255.77495999995</v>
      </c>
      <c r="S26" s="279">
        <v>597735.27813999972</v>
      </c>
      <c r="T26" s="279">
        <v>637159.04862999998</v>
      </c>
      <c r="U26" s="279">
        <v>609267</v>
      </c>
      <c r="V26" s="279">
        <v>582374.50214</v>
      </c>
      <c r="W26" s="279">
        <v>567921</v>
      </c>
      <c r="X26" s="279">
        <v>582317.76439999987</v>
      </c>
      <c r="Y26" s="279" t="s">
        <v>55</v>
      </c>
      <c r="Z26" s="279">
        <v>544712</v>
      </c>
      <c r="AA26" s="279">
        <v>718459</v>
      </c>
      <c r="AB26" s="279">
        <v>748740</v>
      </c>
      <c r="AC26" s="279">
        <v>654116</v>
      </c>
      <c r="AD26" s="279">
        <v>702131</v>
      </c>
      <c r="AE26" s="279">
        <v>631062</v>
      </c>
      <c r="AF26" s="279">
        <v>651111</v>
      </c>
      <c r="AG26" s="279">
        <v>639866</v>
      </c>
      <c r="AH26" s="279">
        <v>627143</v>
      </c>
      <c r="AI26" s="279">
        <v>661976</v>
      </c>
      <c r="AJ26" s="279">
        <v>696786</v>
      </c>
      <c r="AK26" s="279">
        <v>729535</v>
      </c>
      <c r="AL26" s="279">
        <v>709164</v>
      </c>
      <c r="AM26" s="279">
        <v>750319</v>
      </c>
      <c r="AN26" s="279">
        <v>780253</v>
      </c>
    </row>
    <row r="27" spans="2:40" s="101" customFormat="1" ht="14.25" x14ac:dyDescent="0.2">
      <c r="B27" s="133" t="s">
        <v>258</v>
      </c>
      <c r="D27" s="463">
        <v>0.6</v>
      </c>
      <c r="E27" s="463">
        <v>0.6</v>
      </c>
      <c r="F27" s="463">
        <v>0</v>
      </c>
      <c r="G27" s="463">
        <v>0</v>
      </c>
      <c r="H27" s="463">
        <v>0</v>
      </c>
      <c r="I27" s="463">
        <v>0</v>
      </c>
      <c r="J27" s="463">
        <v>0</v>
      </c>
      <c r="O27" s="134"/>
      <c r="P27" s="134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</row>
    <row r="28" spans="2:40" s="101" customFormat="1" ht="14.25" x14ac:dyDescent="0.2">
      <c r="B28" s="133" t="s">
        <v>259</v>
      </c>
      <c r="D28" s="463" t="s">
        <v>0</v>
      </c>
      <c r="E28" s="463">
        <v>0</v>
      </c>
      <c r="F28" s="463">
        <v>201.1</v>
      </c>
      <c r="G28" s="463">
        <v>253.8</v>
      </c>
      <c r="H28" s="463">
        <v>0</v>
      </c>
      <c r="I28" s="463">
        <v>1.3</v>
      </c>
      <c r="J28" s="463">
        <v>301.39999999999998</v>
      </c>
      <c r="O28" s="135" t="s">
        <v>599</v>
      </c>
      <c r="P28" s="135"/>
      <c r="Q28" s="279">
        <v>1465</v>
      </c>
      <c r="R28" s="279">
        <v>723.53516999999988</v>
      </c>
      <c r="S28" s="279">
        <v>234.51416999999998</v>
      </c>
      <c r="T28" s="279">
        <v>878.02</v>
      </c>
      <c r="U28" s="279">
        <v>2394</v>
      </c>
      <c r="V28" s="279">
        <v>2946.6129999999998</v>
      </c>
      <c r="W28" s="279">
        <v>535</v>
      </c>
      <c r="X28" s="279">
        <v>297.99400000000003</v>
      </c>
      <c r="Y28" s="279" t="s">
        <v>56</v>
      </c>
      <c r="Z28" s="279">
        <v>3089</v>
      </c>
      <c r="AA28" s="279">
        <v>4300</v>
      </c>
      <c r="AB28" s="279">
        <v>3806</v>
      </c>
      <c r="AC28" s="279">
        <v>2748</v>
      </c>
      <c r="AD28" s="279">
        <v>3276</v>
      </c>
      <c r="AE28" s="279">
        <v>4621</v>
      </c>
      <c r="AF28" s="279">
        <v>2831</v>
      </c>
      <c r="AG28" s="279">
        <v>2793</v>
      </c>
      <c r="AH28" s="279">
        <v>2081</v>
      </c>
      <c r="AI28" s="279">
        <v>1782</v>
      </c>
      <c r="AJ28" s="279">
        <v>1436</v>
      </c>
      <c r="AK28" s="279">
        <v>115</v>
      </c>
      <c r="AL28" s="279">
        <v>117</v>
      </c>
      <c r="AM28" s="279">
        <v>293</v>
      </c>
      <c r="AN28" s="279">
        <v>54</v>
      </c>
    </row>
    <row r="29" spans="2:40" s="101" customFormat="1" ht="14.25" x14ac:dyDescent="0.2">
      <c r="B29" s="133" t="s">
        <v>253</v>
      </c>
      <c r="D29" s="463">
        <v>153.6</v>
      </c>
      <c r="E29" s="463">
        <v>114.4</v>
      </c>
      <c r="F29" s="463">
        <v>124.4</v>
      </c>
      <c r="G29" s="463">
        <v>88.1</v>
      </c>
      <c r="H29" s="463">
        <v>57</v>
      </c>
      <c r="I29" s="463">
        <v>41.8</v>
      </c>
      <c r="J29" s="463">
        <v>57.7</v>
      </c>
      <c r="O29" s="135" t="s">
        <v>600</v>
      </c>
      <c r="P29" s="135"/>
      <c r="Q29" s="279">
        <v>659107</v>
      </c>
      <c r="R29" s="279">
        <v>660218.64985137002</v>
      </c>
      <c r="S29" s="279">
        <v>558837.88475356158</v>
      </c>
      <c r="T29" s="279">
        <v>607479.1166699999</v>
      </c>
      <c r="U29" s="279">
        <v>691404</v>
      </c>
      <c r="V29" s="279">
        <v>619393.43916999991</v>
      </c>
      <c r="W29" s="279">
        <v>209877</v>
      </c>
      <c r="X29" s="279">
        <v>315780.97302999999</v>
      </c>
      <c r="Y29" s="279" t="s">
        <v>57</v>
      </c>
      <c r="Z29" s="279">
        <v>114485</v>
      </c>
      <c r="AA29" s="279">
        <v>7669</v>
      </c>
      <c r="AB29" s="279">
        <v>6545</v>
      </c>
      <c r="AC29" s="279">
        <v>4046</v>
      </c>
      <c r="AD29" s="279">
        <v>5254</v>
      </c>
      <c r="AE29" s="279">
        <v>4203</v>
      </c>
      <c r="AF29" s="279">
        <v>6975</v>
      </c>
      <c r="AG29" s="279">
        <v>892</v>
      </c>
      <c r="AH29" s="279">
        <v>257635</v>
      </c>
      <c r="AI29" s="279">
        <v>316089</v>
      </c>
      <c r="AJ29" s="279">
        <v>263415</v>
      </c>
      <c r="AK29" s="279">
        <v>263670</v>
      </c>
      <c r="AL29" s="279">
        <v>310998</v>
      </c>
      <c r="AM29" s="279">
        <v>405873</v>
      </c>
      <c r="AN29" s="279">
        <v>407527</v>
      </c>
    </row>
    <row r="30" spans="2:40" s="101" customFormat="1" ht="14.25" x14ac:dyDescent="0.2">
      <c r="B30" s="133" t="s">
        <v>260</v>
      </c>
      <c r="D30" s="463">
        <v>327</v>
      </c>
      <c r="E30" s="463">
        <v>455.2</v>
      </c>
      <c r="F30" s="463">
        <v>447.3</v>
      </c>
      <c r="G30" s="463">
        <v>516.79999999999995</v>
      </c>
      <c r="H30" s="463">
        <v>755.9</v>
      </c>
      <c r="I30" s="463">
        <v>276.2</v>
      </c>
      <c r="J30" s="463">
        <v>429.2</v>
      </c>
      <c r="O30" s="135" t="s">
        <v>601</v>
      </c>
      <c r="P30" s="135"/>
      <c r="Q30" s="279">
        <v>26411</v>
      </c>
      <c r="R30" s="279">
        <v>69058.55535000001</v>
      </c>
      <c r="S30" s="279">
        <v>54236.163774419329</v>
      </c>
      <c r="T30" s="279">
        <v>34710.507920000004</v>
      </c>
      <c r="U30" s="279">
        <v>33355</v>
      </c>
      <c r="V30" s="279">
        <v>79737.832129999995</v>
      </c>
      <c r="W30" s="279">
        <v>69573</v>
      </c>
      <c r="X30" s="279">
        <v>33985.818039999998</v>
      </c>
      <c r="Y30" s="279" t="s">
        <v>58</v>
      </c>
      <c r="Z30" s="279">
        <v>59591</v>
      </c>
      <c r="AA30" s="279">
        <v>58691</v>
      </c>
      <c r="AB30" s="279">
        <v>39973</v>
      </c>
      <c r="AC30" s="279">
        <v>13281</v>
      </c>
      <c r="AD30" s="279">
        <v>49847</v>
      </c>
      <c r="AE30" s="279">
        <v>38093</v>
      </c>
      <c r="AF30" s="279">
        <v>23536</v>
      </c>
      <c r="AG30" s="279">
        <v>27277</v>
      </c>
      <c r="AH30" s="279">
        <v>51440</v>
      </c>
      <c r="AI30" s="279">
        <v>47755</v>
      </c>
      <c r="AJ30" s="279">
        <v>27162</v>
      </c>
      <c r="AK30" s="279">
        <v>35593</v>
      </c>
      <c r="AL30" s="279">
        <v>51308</v>
      </c>
      <c r="AM30" s="279">
        <v>63991</v>
      </c>
      <c r="AN30" s="279">
        <v>61781</v>
      </c>
    </row>
    <row r="31" spans="2:40" s="101" customFormat="1" ht="14.25" x14ac:dyDescent="0.2">
      <c r="B31" s="135"/>
      <c r="D31" s="105"/>
      <c r="E31" s="105"/>
      <c r="F31" s="105"/>
      <c r="G31" s="105"/>
      <c r="H31" s="105"/>
      <c r="I31" s="105"/>
      <c r="J31" s="105"/>
      <c r="O31" s="135" t="s">
        <v>260</v>
      </c>
      <c r="P31" s="135"/>
      <c r="Q31" s="136">
        <v>188008</v>
      </c>
      <c r="R31" s="136">
        <v>123080.27136863043</v>
      </c>
      <c r="S31" s="136">
        <v>254770.06965643822</v>
      </c>
      <c r="T31" s="136">
        <v>256395.1244099999</v>
      </c>
      <c r="U31" s="136">
        <v>263700</v>
      </c>
      <c r="V31" s="136">
        <v>184338.24789999993</v>
      </c>
      <c r="W31" s="136">
        <v>339371</v>
      </c>
      <c r="X31" s="136">
        <v>349338.1507</v>
      </c>
      <c r="Y31" s="136" t="s">
        <v>59</v>
      </c>
      <c r="Z31" s="136">
        <v>306459</v>
      </c>
      <c r="AA31" s="136">
        <v>220813</v>
      </c>
      <c r="AB31" s="136">
        <v>144507</v>
      </c>
      <c r="AC31" s="136">
        <v>276191</v>
      </c>
      <c r="AD31" s="136">
        <v>137900</v>
      </c>
      <c r="AE31" s="136">
        <v>157361</v>
      </c>
      <c r="AF31" s="136">
        <v>166922</v>
      </c>
      <c r="AG31" s="136">
        <v>755919</v>
      </c>
      <c r="AH31" s="136">
        <v>447674</v>
      </c>
      <c r="AI31" s="136">
        <v>324413</v>
      </c>
      <c r="AJ31" s="136">
        <v>388726</v>
      </c>
      <c r="AK31" s="136">
        <v>516776</v>
      </c>
      <c r="AL31" s="136">
        <v>397768</v>
      </c>
      <c r="AM31" s="136">
        <v>264452</v>
      </c>
      <c r="AN31" s="279">
        <v>262574</v>
      </c>
    </row>
    <row r="32" spans="2:40" s="101" customFormat="1" ht="14.25" x14ac:dyDescent="0.2">
      <c r="B32" s="133"/>
      <c r="D32" s="105"/>
      <c r="E32" s="105"/>
      <c r="F32" s="105"/>
      <c r="G32" s="105"/>
      <c r="H32" s="105"/>
      <c r="I32" s="105"/>
      <c r="J32" s="105"/>
      <c r="O32" s="133"/>
      <c r="P32" s="133"/>
      <c r="Q32" s="283">
        <v>1569788</v>
      </c>
      <c r="R32" s="283">
        <v>1494089.2303100007</v>
      </c>
      <c r="S32" s="283">
        <v>1550546.6318644187</v>
      </c>
      <c r="T32" s="283">
        <v>1614243.0280299997</v>
      </c>
      <c r="U32" s="283">
        <v>1676161</v>
      </c>
      <c r="V32" s="283">
        <v>1547841.73453</v>
      </c>
      <c r="W32" s="283">
        <v>1261617</v>
      </c>
      <c r="X32" s="283">
        <v>1365008.3873099997</v>
      </c>
      <c r="Y32" s="283" t="s">
        <v>60</v>
      </c>
      <c r="Z32" s="283">
        <v>1136439</v>
      </c>
      <c r="AA32" s="283">
        <v>1149263</v>
      </c>
      <c r="AB32" s="283">
        <v>1075409</v>
      </c>
      <c r="AC32" s="283">
        <f>SUM(AC25:AC31)</f>
        <v>1078895</v>
      </c>
      <c r="AD32" s="283">
        <v>1029207</v>
      </c>
      <c r="AE32" s="283">
        <v>956277</v>
      </c>
      <c r="AF32" s="283">
        <v>976231</v>
      </c>
      <c r="AG32" s="283">
        <f>SUM(AG25:AG31)</f>
        <v>1547936</v>
      </c>
      <c r="AH32" s="283">
        <v>1511211</v>
      </c>
      <c r="AI32" s="283">
        <f>SUM(AI25:AI31)</f>
        <v>1482861</v>
      </c>
      <c r="AJ32" s="283">
        <f>SUM(AJ25:AJ31)</f>
        <v>1511976</v>
      </c>
      <c r="AK32" s="283">
        <v>1694153</v>
      </c>
      <c r="AL32" s="283">
        <f>SUM(AL25:AL31)</f>
        <v>1615716</v>
      </c>
      <c r="AM32" s="283">
        <v>1639716</v>
      </c>
      <c r="AN32" s="283">
        <f>SUM(AN25:AN31)</f>
        <v>1667865</v>
      </c>
    </row>
    <row r="33" spans="2:40" s="101" customFormat="1" ht="14.25" x14ac:dyDescent="0.2">
      <c r="B33" s="100" t="s">
        <v>261</v>
      </c>
      <c r="D33" s="465">
        <v>1311.9</v>
      </c>
      <c r="E33" s="465">
        <f>SUM(E25:E32)</f>
        <v>1481.9</v>
      </c>
      <c r="F33" s="465">
        <v>1619.1</v>
      </c>
      <c r="G33" s="465">
        <v>1694.2</v>
      </c>
      <c r="H33" s="465">
        <v>1547.9</v>
      </c>
      <c r="I33" s="465">
        <v>1078.9000000000001</v>
      </c>
      <c r="J33" s="465">
        <v>1401.2</v>
      </c>
      <c r="O33" s="100" t="s">
        <v>602</v>
      </c>
      <c r="P33" s="100"/>
      <c r="Q33" s="286">
        <v>1569788</v>
      </c>
      <c r="R33" s="286">
        <v>1494089.2303100007</v>
      </c>
      <c r="S33" s="286">
        <v>1569917.051847138</v>
      </c>
      <c r="T33" s="286">
        <v>1646816.4371499997</v>
      </c>
      <c r="U33" s="286">
        <v>1693721</v>
      </c>
      <c r="V33" s="286">
        <v>1565402.1171299999</v>
      </c>
      <c r="W33" s="286">
        <v>1279177</v>
      </c>
      <c r="X33" s="286">
        <v>1382568</v>
      </c>
      <c r="Y33" s="286" t="s">
        <v>62</v>
      </c>
      <c r="Z33" s="286">
        <v>1153999</v>
      </c>
      <c r="AA33" s="286">
        <v>1167746</v>
      </c>
      <c r="AB33" s="286">
        <v>1140749</v>
      </c>
      <c r="AC33" s="286">
        <f>AC34+AC32</f>
        <v>1122956</v>
      </c>
      <c r="AD33" s="286">
        <v>1072417</v>
      </c>
      <c r="AE33" s="286">
        <v>962277</v>
      </c>
      <c r="AF33" s="286">
        <v>982231</v>
      </c>
      <c r="AG33" s="286">
        <f>AG34+AG32</f>
        <v>1547936</v>
      </c>
      <c r="AH33" s="286">
        <v>1511211</v>
      </c>
      <c r="AI33" s="286">
        <f>AI34+AI32</f>
        <v>1482861</v>
      </c>
      <c r="AJ33" s="286">
        <f>AJ34+AJ32</f>
        <v>1511976</v>
      </c>
      <c r="AK33" s="286">
        <v>1694153</v>
      </c>
      <c r="AL33" s="286">
        <f>AL34+AL32</f>
        <v>1615716</v>
      </c>
      <c r="AM33" s="286">
        <v>1657983</v>
      </c>
      <c r="AN33" s="286">
        <v>1657983</v>
      </c>
    </row>
    <row r="34" spans="2:40" s="101" customFormat="1" ht="14.25" x14ac:dyDescent="0.2">
      <c r="B34" s="134" t="s">
        <v>263</v>
      </c>
      <c r="D34" s="466">
        <v>5.2</v>
      </c>
      <c r="E34" s="466">
        <v>0</v>
      </c>
      <c r="F34" s="466">
        <v>0</v>
      </c>
      <c r="G34" s="466">
        <v>0</v>
      </c>
      <c r="H34" s="466">
        <v>0</v>
      </c>
      <c r="I34" s="466">
        <v>44.1</v>
      </c>
      <c r="J34" s="466">
        <v>17.600000000000001</v>
      </c>
      <c r="O34" s="134" t="s">
        <v>261</v>
      </c>
      <c r="P34" s="134"/>
      <c r="Q34" s="136">
        <v>0</v>
      </c>
      <c r="R34" s="136">
        <v>0</v>
      </c>
      <c r="S34" s="136">
        <v>19370.419982719231</v>
      </c>
      <c r="T34" s="136">
        <v>32573.40912</v>
      </c>
      <c r="U34" s="136">
        <v>17560</v>
      </c>
      <c r="V34" s="136">
        <v>17560.382600000001</v>
      </c>
      <c r="W34" s="136">
        <v>17560</v>
      </c>
      <c r="X34" s="136">
        <v>17560.382600000001</v>
      </c>
      <c r="Y34" s="136" t="s">
        <v>61</v>
      </c>
      <c r="Z34" s="136">
        <v>17560</v>
      </c>
      <c r="AA34" s="136">
        <v>18483</v>
      </c>
      <c r="AB34" s="136">
        <v>65340</v>
      </c>
      <c r="AC34" s="136">
        <v>44061</v>
      </c>
      <c r="AD34" s="136">
        <v>43210</v>
      </c>
      <c r="AE34" s="136">
        <v>6000</v>
      </c>
      <c r="AF34" s="136">
        <v>6000</v>
      </c>
      <c r="AG34" s="136">
        <v>0</v>
      </c>
      <c r="AH34" s="136">
        <v>0</v>
      </c>
      <c r="AI34" s="136">
        <v>0</v>
      </c>
      <c r="AJ34" s="136">
        <v>0</v>
      </c>
      <c r="AK34" s="136">
        <v>0</v>
      </c>
      <c r="AL34" s="136">
        <v>0</v>
      </c>
      <c r="AM34" s="136">
        <v>18267</v>
      </c>
      <c r="AN34" s="136">
        <v>1472</v>
      </c>
    </row>
    <row r="35" spans="2:40" s="101" customFormat="1" ht="14.25" x14ac:dyDescent="0.2">
      <c r="B35" s="100" t="s">
        <v>262</v>
      </c>
      <c r="D35" s="467">
        <v>7493.9</v>
      </c>
      <c r="E35" s="467">
        <f>E33+E22</f>
        <v>7533</v>
      </c>
      <c r="F35" s="467">
        <v>6806.3</v>
      </c>
      <c r="G35" s="467">
        <v>6645.7</v>
      </c>
      <c r="H35" s="467">
        <v>6512.1</v>
      </c>
      <c r="I35" s="467">
        <v>6119.9</v>
      </c>
      <c r="J35" s="467">
        <v>5673.2</v>
      </c>
      <c r="O35" s="100" t="s">
        <v>262</v>
      </c>
      <c r="P35" s="100"/>
      <c r="Q35" s="283">
        <v>5623769</v>
      </c>
      <c r="R35" s="283">
        <v>5536860.9884875081</v>
      </c>
      <c r="S35" s="283">
        <v>5552024.6384346019</v>
      </c>
      <c r="T35" s="283">
        <v>5730533.5898472033</v>
      </c>
      <c r="U35" s="283">
        <v>5743616</v>
      </c>
      <c r="V35" s="283">
        <v>5625980.808530001</v>
      </c>
      <c r="W35" s="283">
        <v>5362380</v>
      </c>
      <c r="X35" s="283">
        <v>5504704</v>
      </c>
      <c r="Y35" s="283">
        <v>5680332</v>
      </c>
      <c r="Z35" s="283">
        <v>5407137</v>
      </c>
      <c r="AA35" s="283">
        <v>6293633</v>
      </c>
      <c r="AB35" s="283">
        <v>6203745</v>
      </c>
      <c r="AC35" s="283">
        <f>AC22+AC33</f>
        <v>6102457</v>
      </c>
      <c r="AD35" s="283">
        <v>6092486</v>
      </c>
      <c r="AE35" s="283">
        <v>5970668</v>
      </c>
      <c r="AF35" s="283">
        <v>5959402</v>
      </c>
      <c r="AG35" s="283">
        <f>AG22+AG33</f>
        <v>6490797</v>
      </c>
      <c r="AH35" s="283">
        <v>6362812</v>
      </c>
      <c r="AI35" s="283">
        <f>AI32+AI22</f>
        <v>6356433</v>
      </c>
      <c r="AJ35" s="283">
        <f>AJ32+AJ22</f>
        <v>6400939</v>
      </c>
      <c r="AK35" s="283">
        <v>6641559</v>
      </c>
      <c r="AL35" s="283">
        <f>AL32+AL22</f>
        <v>6572300</v>
      </c>
      <c r="AM35" s="283">
        <v>6618596</v>
      </c>
      <c r="AN35" s="283">
        <f>AN22+AN32+AN34</f>
        <v>6646498</v>
      </c>
    </row>
    <row r="36" spans="2:40" x14ac:dyDescent="0.25">
      <c r="B36" s="14"/>
      <c r="D36" s="291"/>
      <c r="E36" s="291"/>
      <c r="F36" s="291"/>
      <c r="G36" s="291"/>
      <c r="H36" s="291"/>
      <c r="I36" s="291"/>
      <c r="J36" s="29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2:40" x14ac:dyDescent="0.25">
      <c r="B37" s="14"/>
      <c r="P37" s="29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2:40" x14ac:dyDescent="0.25">
      <c r="B38" s="87" t="s">
        <v>243</v>
      </c>
      <c r="O38" s="87" t="s">
        <v>243</v>
      </c>
      <c r="P38" s="29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2:40" x14ac:dyDescent="0.25">
      <c r="B39" s="14"/>
      <c r="P39" s="29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136"/>
      <c r="AD39" s="33"/>
      <c r="AE39" s="136"/>
      <c r="AF39" s="136"/>
      <c r="AG39" s="136"/>
      <c r="AH39" s="33"/>
      <c r="AI39" s="33"/>
      <c r="AJ39" s="33"/>
      <c r="AK39" s="136"/>
      <c r="AL39" s="136"/>
      <c r="AM39" s="136"/>
      <c r="AN39" s="136"/>
    </row>
    <row r="40" spans="2:40" ht="22.5" x14ac:dyDescent="0.25">
      <c r="B40" s="406"/>
      <c r="D40" s="462" t="s">
        <v>192</v>
      </c>
      <c r="E40" s="462" t="s">
        <v>191</v>
      </c>
      <c r="F40" s="462" t="s">
        <v>190</v>
      </c>
      <c r="G40" s="462" t="s">
        <v>186</v>
      </c>
      <c r="H40" s="462" t="s">
        <v>182</v>
      </c>
      <c r="I40" s="462" t="s">
        <v>178</v>
      </c>
      <c r="J40" s="462" t="s">
        <v>174</v>
      </c>
      <c r="O40" s="712"/>
      <c r="P40" s="29"/>
      <c r="Q40" s="508" t="s">
        <v>623</v>
      </c>
      <c r="R40" s="508" t="s">
        <v>397</v>
      </c>
      <c r="S40" s="508" t="s">
        <v>401</v>
      </c>
      <c r="T40" s="508" t="s">
        <v>385</v>
      </c>
      <c r="U40" s="509" t="s">
        <v>624</v>
      </c>
      <c r="V40" s="509" t="s">
        <v>399</v>
      </c>
      <c r="W40" s="509" t="s">
        <v>402</v>
      </c>
      <c r="X40" s="509" t="s">
        <v>405</v>
      </c>
      <c r="Y40" s="509" t="s">
        <v>625</v>
      </c>
      <c r="Z40" s="509" t="s">
        <v>412</v>
      </c>
      <c r="AA40" s="509" t="s">
        <v>415</v>
      </c>
      <c r="AB40" s="509" t="s">
        <v>626</v>
      </c>
      <c r="AC40" s="509" t="s">
        <v>631</v>
      </c>
      <c r="AD40" s="509" t="s">
        <v>627</v>
      </c>
      <c r="AE40" s="509" t="s">
        <v>628</v>
      </c>
      <c r="AF40" s="509" t="s">
        <v>629</v>
      </c>
      <c r="AG40" s="509" t="s">
        <v>630</v>
      </c>
      <c r="AH40" s="509" t="s">
        <v>183</v>
      </c>
      <c r="AI40" s="509" t="s">
        <v>184</v>
      </c>
      <c r="AJ40" s="509" t="s">
        <v>185</v>
      </c>
      <c r="AK40" s="509" t="s">
        <v>186</v>
      </c>
      <c r="AL40" s="509" t="s">
        <v>187</v>
      </c>
      <c r="AM40" s="509" t="s">
        <v>188</v>
      </c>
      <c r="AN40" s="509" t="s">
        <v>189</v>
      </c>
    </row>
    <row r="41" spans="2:40" ht="15.75" thickBot="1" x14ac:dyDescent="0.3">
      <c r="B41" s="297"/>
      <c r="D41" s="558" t="s">
        <v>207</v>
      </c>
      <c r="E41" s="558" t="s">
        <v>207</v>
      </c>
      <c r="F41" s="558" t="s">
        <v>207</v>
      </c>
      <c r="G41" s="558" t="s">
        <v>207</v>
      </c>
      <c r="H41" s="558" t="s">
        <v>207</v>
      </c>
      <c r="I41" s="558" t="s">
        <v>207</v>
      </c>
      <c r="J41" s="558" t="s">
        <v>207</v>
      </c>
      <c r="O41" s="713"/>
      <c r="P41" s="29"/>
      <c r="Q41" s="510" t="s">
        <v>210</v>
      </c>
      <c r="R41" s="510" t="s">
        <v>210</v>
      </c>
      <c r="S41" s="510" t="s">
        <v>210</v>
      </c>
      <c r="T41" s="510" t="s">
        <v>210</v>
      </c>
      <c r="U41" s="510" t="s">
        <v>210</v>
      </c>
      <c r="V41" s="510" t="s">
        <v>210</v>
      </c>
      <c r="W41" s="510" t="s">
        <v>210</v>
      </c>
      <c r="X41" s="510" t="s">
        <v>210</v>
      </c>
      <c r="Y41" s="510" t="s">
        <v>210</v>
      </c>
      <c r="Z41" s="510" t="s">
        <v>210</v>
      </c>
      <c r="AA41" s="510" t="s">
        <v>210</v>
      </c>
      <c r="AB41" s="510" t="s">
        <v>210</v>
      </c>
      <c r="AC41" s="510" t="s">
        <v>210</v>
      </c>
      <c r="AD41" s="510" t="s">
        <v>210</v>
      </c>
      <c r="AE41" s="510" t="s">
        <v>210</v>
      </c>
      <c r="AF41" s="510" t="s">
        <v>210</v>
      </c>
      <c r="AG41" s="510" t="s">
        <v>210</v>
      </c>
      <c r="AH41" s="510" t="s">
        <v>210</v>
      </c>
      <c r="AI41" s="510" t="s">
        <v>210</v>
      </c>
      <c r="AJ41" s="510" t="s">
        <v>210</v>
      </c>
      <c r="AK41" s="510" t="s">
        <v>210</v>
      </c>
      <c r="AL41" s="510" t="s">
        <v>210</v>
      </c>
      <c r="AM41" s="510" t="s">
        <v>210</v>
      </c>
      <c r="AN41" s="510" t="s">
        <v>210</v>
      </c>
    </row>
    <row r="42" spans="2:40" x14ac:dyDescent="0.25">
      <c r="B42" s="100" t="s">
        <v>264</v>
      </c>
      <c r="O42" s="100" t="s">
        <v>264</v>
      </c>
      <c r="P42" s="29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2:40" x14ac:dyDescent="0.25">
      <c r="B43" s="100" t="s">
        <v>265</v>
      </c>
      <c r="O43" s="29"/>
      <c r="P43" s="29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2:40" x14ac:dyDescent="0.25">
      <c r="B44" s="133" t="s">
        <v>266</v>
      </c>
      <c r="D44" s="463">
        <v>2239.3000000000002</v>
      </c>
      <c r="E44" s="463">
        <v>2239.3000000000002</v>
      </c>
      <c r="F44" s="463">
        <v>2239.3000000000002</v>
      </c>
      <c r="G44" s="463">
        <v>2239.3000000000002</v>
      </c>
      <c r="H44" s="463">
        <v>2239.3000000000002</v>
      </c>
      <c r="I44" s="463">
        <v>2239.3000000000002</v>
      </c>
      <c r="J44" s="463">
        <v>2239.3000000000002</v>
      </c>
      <c r="O44" s="100" t="s">
        <v>265</v>
      </c>
      <c r="P44" s="29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</row>
    <row r="45" spans="2:40" s="101" customFormat="1" ht="14.25" x14ac:dyDescent="0.2">
      <c r="B45" s="133" t="s">
        <v>267</v>
      </c>
      <c r="D45" s="463">
        <v>781.4</v>
      </c>
      <c r="E45" s="463">
        <v>628.20000000000005</v>
      </c>
      <c r="F45" s="463">
        <v>628.20000000000005</v>
      </c>
      <c r="G45" s="463">
        <v>619.29999999999995</v>
      </c>
      <c r="H45" s="463">
        <v>618.70000000000005</v>
      </c>
      <c r="I45" s="463">
        <v>619.5</v>
      </c>
      <c r="J45" s="463">
        <v>615.4</v>
      </c>
      <c r="O45" s="133" t="s">
        <v>266</v>
      </c>
      <c r="P45" s="133"/>
      <c r="Q45" s="279">
        <v>2889200</v>
      </c>
      <c r="R45" s="279">
        <v>2889200</v>
      </c>
      <c r="S45" s="279">
        <v>2889200</v>
      </c>
      <c r="T45" s="279">
        <v>2166900.75</v>
      </c>
      <c r="U45" s="279">
        <v>2166901</v>
      </c>
      <c r="V45" s="279">
        <v>2239345.85</v>
      </c>
      <c r="W45" s="279">
        <v>2239346</v>
      </c>
      <c r="X45" s="279">
        <v>2239345.85</v>
      </c>
      <c r="Y45" s="279">
        <v>2239346</v>
      </c>
      <c r="Z45" s="279">
        <v>2239346</v>
      </c>
      <c r="AA45" s="279">
        <v>2239346</v>
      </c>
      <c r="AB45" s="279">
        <v>2239346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</row>
    <row r="46" spans="2:40" s="101" customFormat="1" ht="14.25" x14ac:dyDescent="0.2">
      <c r="B46" s="133" t="s">
        <v>268</v>
      </c>
      <c r="D46" s="463">
        <v>-47.4</v>
      </c>
      <c r="E46" s="463">
        <v>-43.9</v>
      </c>
      <c r="F46" s="463">
        <v>-44.2</v>
      </c>
      <c r="G46" s="463">
        <v>-1.6</v>
      </c>
      <c r="H46" s="463">
        <v>5.7</v>
      </c>
      <c r="I46" s="463">
        <v>-2.8</v>
      </c>
      <c r="J46" s="463">
        <v>-48.6</v>
      </c>
      <c r="O46" s="133" t="s">
        <v>267</v>
      </c>
      <c r="P46" s="133"/>
      <c r="Q46" s="279">
        <v>122773</v>
      </c>
      <c r="R46" s="279">
        <v>122773.37298000001</v>
      </c>
      <c r="S46" s="279">
        <v>117921.72775200001</v>
      </c>
      <c r="T46" s="279">
        <v>698432.41585999995</v>
      </c>
      <c r="U46" s="279">
        <v>692761</v>
      </c>
      <c r="V46" s="279">
        <v>618796.7691899999</v>
      </c>
      <c r="W46" s="279">
        <v>625802</v>
      </c>
      <c r="X46" s="279">
        <v>615343.38583999989</v>
      </c>
      <c r="Y46" s="279" t="s">
        <v>46</v>
      </c>
      <c r="Z46" s="279">
        <v>615343</v>
      </c>
      <c r="AA46" s="279">
        <v>619407</v>
      </c>
      <c r="AB46" s="279">
        <v>619407</v>
      </c>
      <c r="AC46" s="279">
        <v>619407</v>
      </c>
      <c r="AD46" s="279">
        <v>619407</v>
      </c>
      <c r="AE46" s="279">
        <v>618531</v>
      </c>
      <c r="AF46" s="279">
        <v>618531</v>
      </c>
      <c r="AG46" s="279">
        <v>618666</v>
      </c>
      <c r="AH46" s="279">
        <v>618666</v>
      </c>
      <c r="AI46" s="279">
        <v>618050</v>
      </c>
      <c r="AJ46" s="279">
        <v>618050</v>
      </c>
      <c r="AK46" s="279">
        <v>619306</v>
      </c>
      <c r="AL46" s="279">
        <v>619306</v>
      </c>
      <c r="AM46" s="279">
        <v>627557</v>
      </c>
      <c r="AN46" s="279">
        <v>628174</v>
      </c>
    </row>
    <row r="47" spans="2:40" s="101" customFormat="1" ht="25.5" x14ac:dyDescent="0.2">
      <c r="B47" s="133" t="s">
        <v>270</v>
      </c>
      <c r="D47" s="463">
        <v>76.099999999999994</v>
      </c>
      <c r="E47" s="463">
        <v>73.2</v>
      </c>
      <c r="F47" s="463">
        <v>75.8</v>
      </c>
      <c r="G47" s="463">
        <v>59.9</v>
      </c>
      <c r="H47" s="463">
        <v>60.5</v>
      </c>
      <c r="I47" s="463">
        <v>32</v>
      </c>
      <c r="J47" s="463">
        <v>0</v>
      </c>
      <c r="O47" s="133" t="s">
        <v>268</v>
      </c>
      <c r="P47" s="133"/>
      <c r="Q47" s="136">
        <v>-29325</v>
      </c>
      <c r="R47" s="136">
        <v>-29325.983122199988</v>
      </c>
      <c r="S47" s="136">
        <v>-29979.679370130252</v>
      </c>
      <c r="T47" s="136">
        <v>-29671.078429399993</v>
      </c>
      <c r="U47" s="136">
        <v>-16392</v>
      </c>
      <c r="V47" s="136">
        <v>-16314.837890000001</v>
      </c>
      <c r="W47" s="136">
        <v>-16971</v>
      </c>
      <c r="X47" s="136">
        <v>-17451</v>
      </c>
      <c r="Y47" s="136">
        <v>-48617</v>
      </c>
      <c r="Z47" s="136" t="s">
        <v>78</v>
      </c>
      <c r="AA47" s="136">
        <v>1292</v>
      </c>
      <c r="AB47" s="136">
        <v>273</v>
      </c>
      <c r="AC47" s="136">
        <v>-2779</v>
      </c>
      <c r="AD47" s="136">
        <v>-2288</v>
      </c>
      <c r="AE47" s="136">
        <v>-5708</v>
      </c>
      <c r="AF47" s="136">
        <v>897</v>
      </c>
      <c r="AG47" s="136">
        <v>11447</v>
      </c>
      <c r="AH47" s="136">
        <v>27164</v>
      </c>
      <c r="AI47" s="136">
        <v>7537</v>
      </c>
      <c r="AJ47" s="366">
        <v>-210</v>
      </c>
      <c r="AK47" s="136">
        <v>4872</v>
      </c>
      <c r="AL47" s="136">
        <v>-14451</v>
      </c>
      <c r="AM47" s="136">
        <v>-39630</v>
      </c>
      <c r="AN47" s="279">
        <v>-26315</v>
      </c>
    </row>
    <row r="48" spans="2:40" s="101" customFormat="1" ht="14.25" x14ac:dyDescent="0.2">
      <c r="B48" s="133" t="s">
        <v>269</v>
      </c>
      <c r="D48" s="463">
        <v>414.7</v>
      </c>
      <c r="E48" s="463">
        <v>640.29999999999995</v>
      </c>
      <c r="F48" s="463">
        <v>584.4</v>
      </c>
      <c r="G48" s="463">
        <v>400.3</v>
      </c>
      <c r="H48" s="463">
        <v>319.2</v>
      </c>
      <c r="I48" s="463">
        <v>463.4</v>
      </c>
      <c r="J48" s="463">
        <v>515.4</v>
      </c>
      <c r="O48" s="133" t="s">
        <v>269</v>
      </c>
      <c r="P48" s="133"/>
      <c r="Q48" s="136">
        <v>159946</v>
      </c>
      <c r="R48" s="136">
        <v>163680.33339247841</v>
      </c>
      <c r="S48" s="136">
        <v>241206.78806826309</v>
      </c>
      <c r="T48" s="136">
        <v>527189.91306702502</v>
      </c>
      <c r="U48" s="136">
        <v>603247</v>
      </c>
      <c r="V48" s="136">
        <v>660113.75609000004</v>
      </c>
      <c r="W48" s="136">
        <v>584961</v>
      </c>
      <c r="X48" s="136">
        <v>694471.88071806077</v>
      </c>
      <c r="Y48" s="136">
        <v>525721</v>
      </c>
      <c r="Z48" s="136">
        <v>571281</v>
      </c>
      <c r="AA48" s="136">
        <v>593015</v>
      </c>
      <c r="AB48" s="136">
        <v>657430</v>
      </c>
      <c r="AC48" s="136">
        <v>446471</v>
      </c>
      <c r="AD48" s="136">
        <v>380093</v>
      </c>
      <c r="AE48" s="136">
        <v>272679</v>
      </c>
      <c r="AF48" s="136">
        <v>267019</v>
      </c>
      <c r="AG48" s="136">
        <v>330325</v>
      </c>
      <c r="AH48" s="136">
        <v>27213</v>
      </c>
      <c r="AI48" s="136">
        <v>50039</v>
      </c>
      <c r="AJ48" s="136">
        <v>68784</v>
      </c>
      <c r="AK48" s="136">
        <v>411358</v>
      </c>
      <c r="AL48" s="136">
        <v>71463</v>
      </c>
      <c r="AM48" s="136">
        <v>79966</v>
      </c>
      <c r="AN48" s="279">
        <v>72776</v>
      </c>
    </row>
    <row r="49" spans="2:40" s="101" customFormat="1" ht="25.5" x14ac:dyDescent="0.2">
      <c r="B49" s="133" t="s">
        <v>271</v>
      </c>
      <c r="D49" s="533"/>
      <c r="E49" s="463"/>
      <c r="F49" s="463">
        <v>0</v>
      </c>
      <c r="G49" s="463">
        <v>0</v>
      </c>
      <c r="H49" s="463">
        <v>0</v>
      </c>
      <c r="I49" s="463">
        <v>0</v>
      </c>
      <c r="J49" s="463">
        <v>55.2</v>
      </c>
      <c r="O49" s="226" t="s">
        <v>270</v>
      </c>
      <c r="P49" s="137"/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13504</v>
      </c>
      <c r="AB49" s="136">
        <v>23689</v>
      </c>
      <c r="AC49" s="136">
        <v>31500</v>
      </c>
      <c r="AD49" s="136">
        <v>32081</v>
      </c>
      <c r="AE49" s="136">
        <v>59151</v>
      </c>
      <c r="AF49" s="136">
        <v>41645</v>
      </c>
      <c r="AG49" s="136">
        <v>60494</v>
      </c>
      <c r="AH49" s="136">
        <v>312006</v>
      </c>
      <c r="AI49" s="136">
        <v>350303</v>
      </c>
      <c r="AJ49" s="136">
        <v>382682</v>
      </c>
      <c r="AK49" s="136">
        <v>59896</v>
      </c>
      <c r="AL49" s="136">
        <v>456106</v>
      </c>
      <c r="AM49" s="136">
        <v>501800</v>
      </c>
      <c r="AN49" s="279">
        <v>605875</v>
      </c>
    </row>
    <row r="50" spans="2:40" s="101" customFormat="1" ht="14.25" x14ac:dyDescent="0.2">
      <c r="D50" s="105"/>
      <c r="E50" s="105"/>
      <c r="F50" s="105"/>
      <c r="G50" s="105"/>
      <c r="H50" s="105"/>
      <c r="I50" s="105"/>
      <c r="J50" s="105"/>
      <c r="O50" s="134" t="s">
        <v>603</v>
      </c>
      <c r="P50" s="134"/>
      <c r="Q50" s="136">
        <v>3142594</v>
      </c>
      <c r="R50" s="136">
        <v>3146327.7232502787</v>
      </c>
      <c r="S50" s="136">
        <v>3218348.8364501325</v>
      </c>
      <c r="T50" s="136">
        <v>3362852.0004976252</v>
      </c>
      <c r="U50" s="136">
        <v>3446517</v>
      </c>
      <c r="V50" s="136">
        <v>3501941.5373900002</v>
      </c>
      <c r="W50" s="136">
        <v>3433138</v>
      </c>
      <c r="X50" s="136">
        <v>3531710</v>
      </c>
      <c r="Y50" s="136">
        <v>3331793</v>
      </c>
      <c r="Z50" s="136">
        <v>3379418</v>
      </c>
      <c r="AA50" s="136">
        <f t="shared" ref="AA50:AG50" si="0">SUM(AA45:AA49)</f>
        <v>3466564</v>
      </c>
      <c r="AB50" s="136">
        <f t="shared" si="0"/>
        <v>3540145</v>
      </c>
      <c r="AC50" s="136">
        <f t="shared" si="0"/>
        <v>3333945</v>
      </c>
      <c r="AD50" s="136">
        <f t="shared" si="0"/>
        <v>3268639</v>
      </c>
      <c r="AE50" s="136">
        <f t="shared" si="0"/>
        <v>3183999</v>
      </c>
      <c r="AF50" s="136">
        <f t="shared" si="0"/>
        <v>3167438</v>
      </c>
      <c r="AG50" s="136">
        <f t="shared" si="0"/>
        <v>3260278</v>
      </c>
      <c r="AH50" s="136">
        <v>3224395</v>
      </c>
      <c r="AI50" s="136">
        <v>3265275</v>
      </c>
      <c r="AJ50" s="136">
        <v>3308652</v>
      </c>
      <c r="AK50" s="136">
        <v>3334778</v>
      </c>
      <c r="AL50" s="136">
        <v>3371770</v>
      </c>
      <c r="AM50" s="136">
        <v>3409039</v>
      </c>
      <c r="AN50" s="279">
        <v>3519856</v>
      </c>
    </row>
    <row r="51" spans="2:40" s="101" customFormat="1" ht="14.25" x14ac:dyDescent="0.2">
      <c r="D51" s="105"/>
      <c r="E51" s="105"/>
      <c r="F51" s="105"/>
      <c r="G51" s="105"/>
      <c r="H51" s="105"/>
      <c r="I51" s="105"/>
      <c r="J51" s="105"/>
      <c r="O51" s="134" t="s">
        <v>604</v>
      </c>
      <c r="P51" s="134"/>
      <c r="Q51" s="225">
        <v>72078</v>
      </c>
      <c r="R51" s="225">
        <v>69787.446868348008</v>
      </c>
      <c r="S51" s="225">
        <v>71912.37344600496</v>
      </c>
      <c r="T51" s="225">
        <v>70508.562636500705</v>
      </c>
      <c r="U51" s="225">
        <v>62377</v>
      </c>
      <c r="V51" s="225">
        <v>63105.163140000004</v>
      </c>
      <c r="W51" s="225">
        <v>63326</v>
      </c>
      <c r="X51" s="225">
        <v>63129.638469999998</v>
      </c>
      <c r="Y51" s="225">
        <v>63500</v>
      </c>
      <c r="Z51" s="225"/>
      <c r="AA51" s="225">
        <v>0</v>
      </c>
      <c r="AB51" s="225">
        <v>0</v>
      </c>
      <c r="AC51" s="225">
        <v>0</v>
      </c>
      <c r="AD51" s="225" t="s">
        <v>0</v>
      </c>
      <c r="AE51" s="225" t="s">
        <v>0</v>
      </c>
      <c r="AF51" s="225" t="s">
        <v>0</v>
      </c>
      <c r="AG51" s="225">
        <v>0</v>
      </c>
      <c r="AH51" s="225">
        <v>0</v>
      </c>
      <c r="AI51" s="225">
        <v>0</v>
      </c>
      <c r="AJ51" s="225">
        <v>0</v>
      </c>
      <c r="AK51" s="225"/>
      <c r="AL51" s="225"/>
      <c r="AM51" s="225"/>
      <c r="AN51" s="225"/>
    </row>
    <row r="52" spans="2:40" s="101" customFormat="1" thickBot="1" x14ac:dyDescent="0.25">
      <c r="B52" s="100" t="s">
        <v>272</v>
      </c>
      <c r="D52" s="468">
        <v>3464.1</v>
      </c>
      <c r="E52" s="468">
        <f>SUM(E44:E51)</f>
        <v>3537.0999999999995</v>
      </c>
      <c r="F52" s="468">
        <v>3483.5</v>
      </c>
      <c r="G52" s="468">
        <v>3317.2</v>
      </c>
      <c r="H52" s="468">
        <v>3243.4</v>
      </c>
      <c r="I52" s="468">
        <v>3351.4</v>
      </c>
      <c r="J52" s="468">
        <v>3376.7</v>
      </c>
      <c r="O52" s="100" t="s">
        <v>272</v>
      </c>
      <c r="P52" s="100"/>
      <c r="Q52" s="287">
        <v>3214672</v>
      </c>
      <c r="R52" s="287">
        <v>3216115.1701186267</v>
      </c>
      <c r="S52" s="287">
        <v>3290261.2098961375</v>
      </c>
      <c r="T52" s="287">
        <v>3433360.5631341259</v>
      </c>
      <c r="U52" s="287">
        <v>3508894</v>
      </c>
      <c r="V52" s="287">
        <v>3565046.70053</v>
      </c>
      <c r="W52" s="287">
        <v>3496464</v>
      </c>
      <c r="X52" s="287">
        <v>3594840.3919998049</v>
      </c>
      <c r="Y52" s="287">
        <v>3395293</v>
      </c>
      <c r="Z52" s="287">
        <v>3379418</v>
      </c>
      <c r="AA52" s="287">
        <v>3466564</v>
      </c>
      <c r="AB52" s="287">
        <v>3540145</v>
      </c>
      <c r="AC52" s="287">
        <f>AC51+AC50</f>
        <v>3333945</v>
      </c>
      <c r="AD52" s="287">
        <v>3268639</v>
      </c>
      <c r="AE52" s="287">
        <v>3183999</v>
      </c>
      <c r="AF52" s="287">
        <v>3167438</v>
      </c>
      <c r="AG52" s="287">
        <f>AG51+AG50</f>
        <v>3260278</v>
      </c>
      <c r="AH52" s="287">
        <v>3224395</v>
      </c>
      <c r="AI52" s="287">
        <f>AI50+AI51</f>
        <v>3265275</v>
      </c>
      <c r="AJ52" s="287">
        <f>AJ50+AJ51</f>
        <v>3308652</v>
      </c>
      <c r="AK52" s="287">
        <v>3334778</v>
      </c>
      <c r="AL52" s="287">
        <f>AL51+AL50</f>
        <v>3371770</v>
      </c>
      <c r="AM52" s="287">
        <f>AM51+AM50</f>
        <v>3409039</v>
      </c>
      <c r="AN52" s="287">
        <f>AN51+AN50</f>
        <v>3519856</v>
      </c>
    </row>
    <row r="53" spans="2:40" x14ac:dyDescent="0.25">
      <c r="B53" s="12"/>
      <c r="D53" s="105"/>
      <c r="E53" s="105"/>
      <c r="F53" s="105"/>
      <c r="G53" s="105"/>
      <c r="H53" s="105"/>
      <c r="I53" s="105"/>
      <c r="J53" s="105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</row>
    <row r="54" spans="2:40" s="101" customFormat="1" ht="14.25" x14ac:dyDescent="0.2">
      <c r="B54" s="100" t="s">
        <v>276</v>
      </c>
      <c r="D54" s="105"/>
      <c r="E54" s="105"/>
      <c r="F54" s="105"/>
      <c r="G54" s="105"/>
      <c r="H54" s="105"/>
      <c r="I54" s="105"/>
      <c r="J54" s="105"/>
      <c r="O54" s="100" t="s">
        <v>276</v>
      </c>
      <c r="P54" s="10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</row>
    <row r="55" spans="2:40" s="101" customFormat="1" ht="14.25" x14ac:dyDescent="0.2">
      <c r="B55" s="133" t="s">
        <v>277</v>
      </c>
      <c r="D55" s="463">
        <v>1709.4</v>
      </c>
      <c r="E55" s="463">
        <v>1791.5</v>
      </c>
      <c r="F55" s="463">
        <v>1156.5</v>
      </c>
      <c r="G55" s="463">
        <v>1403.7</v>
      </c>
      <c r="H55" s="463">
        <v>1414.5</v>
      </c>
      <c r="I55" s="463">
        <v>809.3</v>
      </c>
      <c r="J55" s="463">
        <v>398.9</v>
      </c>
      <c r="O55" s="133" t="s">
        <v>605</v>
      </c>
      <c r="P55" s="133"/>
      <c r="Q55" s="279">
        <v>193110</v>
      </c>
      <c r="R55" s="279">
        <v>177950.47534999999</v>
      </c>
      <c r="S55" s="279">
        <v>162321.37731000004</v>
      </c>
      <c r="T55" s="279">
        <v>138409.99911999999</v>
      </c>
      <c r="U55" s="279">
        <v>121558</v>
      </c>
      <c r="V55" s="279">
        <v>105501.90648999999</v>
      </c>
      <c r="W55" s="279">
        <v>89512</v>
      </c>
      <c r="X55" s="279">
        <v>176648.90106</v>
      </c>
      <c r="Y55" s="279" t="s">
        <v>63</v>
      </c>
      <c r="Z55" s="279">
        <v>270203</v>
      </c>
      <c r="AA55" s="279">
        <v>581960</v>
      </c>
      <c r="AB55" s="279">
        <v>463166</v>
      </c>
      <c r="AC55" s="279">
        <v>460577</v>
      </c>
      <c r="AD55" s="279">
        <v>585632</v>
      </c>
      <c r="AE55" s="279">
        <v>663096</v>
      </c>
      <c r="AF55" s="279">
        <v>769780</v>
      </c>
      <c r="AG55" s="279">
        <v>1273605</v>
      </c>
      <c r="AH55" s="279">
        <v>1206019</v>
      </c>
      <c r="AI55" s="279">
        <v>1154754</v>
      </c>
      <c r="AJ55" s="279">
        <v>1105075</v>
      </c>
      <c r="AK55" s="279">
        <v>1312629</v>
      </c>
      <c r="AL55" s="279">
        <v>1262869</v>
      </c>
      <c r="AM55" s="279">
        <v>1218898</v>
      </c>
      <c r="AN55" s="279">
        <v>1146327</v>
      </c>
    </row>
    <row r="56" spans="2:40" s="101" customFormat="1" ht="14.25" x14ac:dyDescent="0.2">
      <c r="B56" s="133" t="s">
        <v>278</v>
      </c>
      <c r="D56" s="463">
        <v>1.7</v>
      </c>
      <c r="E56" s="463">
        <v>0.5</v>
      </c>
      <c r="F56" s="463">
        <v>0.5</v>
      </c>
      <c r="G56" s="463">
        <v>1.3</v>
      </c>
      <c r="H56" s="463">
        <v>1.3</v>
      </c>
      <c r="I56" s="463">
        <v>3.1</v>
      </c>
      <c r="J56" s="463" t="s">
        <v>0</v>
      </c>
      <c r="O56" s="133" t="s">
        <v>606</v>
      </c>
      <c r="P56" s="133"/>
      <c r="Q56" s="279">
        <v>418883</v>
      </c>
      <c r="R56" s="279">
        <v>392809.27960000001</v>
      </c>
      <c r="S56" s="279">
        <v>376162.78023656498</v>
      </c>
      <c r="T56" s="279">
        <v>343890.33534000005</v>
      </c>
      <c r="U56" s="279">
        <v>313136</v>
      </c>
      <c r="V56" s="279">
        <v>273945.96850000002</v>
      </c>
      <c r="W56" s="279">
        <v>236827</v>
      </c>
      <c r="X56" s="279">
        <v>215147.20472000004</v>
      </c>
      <c r="Y56" s="279" t="s">
        <v>64</v>
      </c>
      <c r="Z56" s="279">
        <v>174613</v>
      </c>
      <c r="AA56" s="279">
        <v>222726</v>
      </c>
      <c r="AB56" s="279">
        <v>212530</v>
      </c>
      <c r="AC56" s="279">
        <v>193500</v>
      </c>
      <c r="AD56" s="279">
        <v>182761</v>
      </c>
      <c r="AE56" s="279">
        <v>163380</v>
      </c>
      <c r="AF56" s="279">
        <v>149277</v>
      </c>
      <c r="AG56" s="279">
        <v>140923</v>
      </c>
      <c r="AH56" s="279">
        <v>123518</v>
      </c>
      <c r="AI56" s="279">
        <v>110104</v>
      </c>
      <c r="AJ56" s="279">
        <v>101023</v>
      </c>
      <c r="AK56" s="279">
        <v>91055</v>
      </c>
      <c r="AL56" s="279">
        <v>84913</v>
      </c>
      <c r="AM56" s="279">
        <v>81727</v>
      </c>
      <c r="AN56" s="279">
        <v>76831</v>
      </c>
    </row>
    <row r="57" spans="2:40" s="101" customFormat="1" ht="14.25" x14ac:dyDescent="0.2">
      <c r="B57" s="133" t="s">
        <v>279</v>
      </c>
      <c r="D57" s="463">
        <v>180.3</v>
      </c>
      <c r="E57" s="463">
        <v>127.9</v>
      </c>
      <c r="F57" s="463">
        <v>109.8</v>
      </c>
      <c r="G57" s="463" t="s">
        <v>0</v>
      </c>
      <c r="H57" s="463">
        <v>0.6</v>
      </c>
      <c r="I57" s="463">
        <v>22.4</v>
      </c>
      <c r="J57" s="463">
        <v>68</v>
      </c>
      <c r="O57" s="138" t="s">
        <v>607</v>
      </c>
      <c r="P57" s="138"/>
      <c r="Q57" s="279">
        <v>151779</v>
      </c>
      <c r="R57" s="279">
        <v>146837.62937000001</v>
      </c>
      <c r="S57" s="279">
        <v>135521.98691999997</v>
      </c>
      <c r="T57" s="279">
        <v>124718.37662000002</v>
      </c>
      <c r="U57" s="279">
        <v>113688</v>
      </c>
      <c r="V57" s="279">
        <v>102585.84970000001</v>
      </c>
      <c r="W57" s="279">
        <v>91252</v>
      </c>
      <c r="X57" s="279">
        <v>79872.933540000013</v>
      </c>
      <c r="Y57" s="279" t="s">
        <v>65</v>
      </c>
      <c r="Z57" s="279">
        <v>56306</v>
      </c>
      <c r="AA57" s="279">
        <v>48071</v>
      </c>
      <c r="AB57" s="279">
        <v>36367</v>
      </c>
      <c r="AC57" s="279">
        <v>25953</v>
      </c>
      <c r="AD57" s="279">
        <v>17018</v>
      </c>
      <c r="AE57" s="279">
        <v>8209</v>
      </c>
      <c r="AF57" s="279">
        <v>4039</v>
      </c>
      <c r="AG57" s="279">
        <v>1845</v>
      </c>
      <c r="AH57" s="279">
        <v>1160</v>
      </c>
      <c r="AI57" s="279">
        <v>1152</v>
      </c>
      <c r="AJ57" s="279">
        <v>1199</v>
      </c>
      <c r="AK57" s="279">
        <v>1578</v>
      </c>
      <c r="AL57" s="279">
        <v>1645</v>
      </c>
      <c r="AM57" s="279">
        <v>2170</v>
      </c>
      <c r="AN57" s="279">
        <v>5783</v>
      </c>
    </row>
    <row r="58" spans="2:40" s="101" customFormat="1" ht="14.25" x14ac:dyDescent="0.2">
      <c r="B58" s="133" t="s">
        <v>280</v>
      </c>
      <c r="D58" s="463">
        <v>623.70000000000005</v>
      </c>
      <c r="E58" s="463">
        <v>587.20000000000005</v>
      </c>
      <c r="F58" s="463">
        <v>591.5</v>
      </c>
      <c r="G58" s="463">
        <v>575.70000000000005</v>
      </c>
      <c r="H58" s="463">
        <v>542.1</v>
      </c>
      <c r="I58" s="463">
        <v>603.6</v>
      </c>
      <c r="J58" s="463">
        <v>687.8</v>
      </c>
      <c r="O58" s="133" t="s">
        <v>608</v>
      </c>
      <c r="P58" s="133"/>
      <c r="Q58" s="279">
        <v>616274</v>
      </c>
      <c r="R58" s="279">
        <v>616214.65526000015</v>
      </c>
      <c r="S58" s="279">
        <v>616274.09307000006</v>
      </c>
      <c r="T58" s="279">
        <v>616274.09323000011</v>
      </c>
      <c r="U58" s="279">
        <v>592923</v>
      </c>
      <c r="V58" s="279">
        <v>592923.49248000002</v>
      </c>
      <c r="W58" s="279">
        <v>592923</v>
      </c>
      <c r="X58" s="279">
        <v>566885.69657000003</v>
      </c>
      <c r="Y58" s="279">
        <v>687775</v>
      </c>
      <c r="Z58" s="279">
        <v>649647</v>
      </c>
      <c r="AA58" s="279">
        <v>543641</v>
      </c>
      <c r="AB58" s="279">
        <v>529084</v>
      </c>
      <c r="AC58" s="279">
        <v>603621</v>
      </c>
      <c r="AD58" s="279">
        <v>607156</v>
      </c>
      <c r="AE58" s="279">
        <v>602623</v>
      </c>
      <c r="AF58" s="279">
        <v>593495</v>
      </c>
      <c r="AG58" s="279">
        <v>525571</v>
      </c>
      <c r="AH58" s="279">
        <v>524447</v>
      </c>
      <c r="AI58" s="279">
        <v>562863</v>
      </c>
      <c r="AJ58" s="279">
        <v>548698</v>
      </c>
      <c r="AK58" s="279">
        <v>558547</v>
      </c>
      <c r="AL58" s="279">
        <v>560788</v>
      </c>
      <c r="AM58" s="279">
        <v>572574</v>
      </c>
      <c r="AN58" s="279">
        <v>557361</v>
      </c>
    </row>
    <row r="59" spans="2:40" s="101" customFormat="1" ht="14.25" x14ac:dyDescent="0.2">
      <c r="B59" s="133" t="s">
        <v>281</v>
      </c>
      <c r="D59" s="463">
        <v>19.2</v>
      </c>
      <c r="E59" s="463">
        <v>19.2</v>
      </c>
      <c r="F59" s="463">
        <v>20.5</v>
      </c>
      <c r="G59" s="463">
        <v>22.5</v>
      </c>
      <c r="H59" s="463">
        <v>26.4</v>
      </c>
      <c r="I59" s="463">
        <v>29.4</v>
      </c>
      <c r="J59" s="463">
        <v>8.4</v>
      </c>
      <c r="O59" s="133" t="s">
        <v>609</v>
      </c>
      <c r="P59" s="133"/>
      <c r="Q59" s="279">
        <v>85</v>
      </c>
      <c r="R59" s="279">
        <v>85</v>
      </c>
      <c r="S59" s="279">
        <v>85</v>
      </c>
      <c r="T59" s="279">
        <v>85</v>
      </c>
      <c r="U59" s="279">
        <v>22854</v>
      </c>
      <c r="V59" s="279">
        <v>8491.8284299999996</v>
      </c>
      <c r="W59" s="279">
        <v>9307</v>
      </c>
      <c r="X59" s="279">
        <v>8415.8284299999996</v>
      </c>
      <c r="Y59" s="279" t="s">
        <v>66</v>
      </c>
      <c r="Z59" s="279">
        <v>8416</v>
      </c>
      <c r="AA59" s="279">
        <v>23220</v>
      </c>
      <c r="AB59" s="279">
        <v>24197</v>
      </c>
      <c r="AC59" s="279">
        <v>28886</v>
      </c>
      <c r="AD59" s="279">
        <v>28443</v>
      </c>
      <c r="AE59" s="279">
        <v>28502</v>
      </c>
      <c r="AF59" s="279">
        <v>28067</v>
      </c>
      <c r="AG59" s="279">
        <v>26420</v>
      </c>
      <c r="AH59" s="279">
        <v>25974</v>
      </c>
      <c r="AI59" s="279">
        <v>24079</v>
      </c>
      <c r="AJ59" s="279">
        <v>24375</v>
      </c>
      <c r="AK59" s="279">
        <v>22446</v>
      </c>
      <c r="AL59" s="279">
        <v>22235</v>
      </c>
      <c r="AM59" s="279">
        <v>22954</v>
      </c>
      <c r="AN59" s="279">
        <v>22188</v>
      </c>
    </row>
    <row r="60" spans="2:40" s="101" customFormat="1" ht="14.25" x14ac:dyDescent="0.2">
      <c r="B60" s="133" t="s">
        <v>282</v>
      </c>
      <c r="D60" s="466">
        <v>89.6</v>
      </c>
      <c r="E60" s="466">
        <v>88.3</v>
      </c>
      <c r="F60" s="466">
        <v>88.5</v>
      </c>
      <c r="G60" s="466">
        <v>107.4</v>
      </c>
      <c r="H60" s="466">
        <v>106.7</v>
      </c>
      <c r="I60" s="466">
        <v>118.3</v>
      </c>
      <c r="J60" s="466">
        <v>2.2999999999999998</v>
      </c>
      <c r="O60" s="134" t="s">
        <v>610</v>
      </c>
      <c r="P60" s="133"/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 t="s">
        <v>0</v>
      </c>
      <c r="Z60" s="136">
        <v>0</v>
      </c>
      <c r="AA60" s="279">
        <v>146518</v>
      </c>
      <c r="AB60" s="279">
        <v>148994</v>
      </c>
      <c r="AC60" s="279">
        <v>155198</v>
      </c>
      <c r="AD60" s="279" t="s">
        <v>0</v>
      </c>
      <c r="AE60" s="279" t="s">
        <v>0</v>
      </c>
      <c r="AF60" s="279">
        <v>0</v>
      </c>
      <c r="AG60" s="279">
        <v>1042</v>
      </c>
      <c r="AH60" s="279">
        <v>901</v>
      </c>
      <c r="AI60" s="279">
        <v>0</v>
      </c>
      <c r="AJ60" s="279">
        <v>0</v>
      </c>
      <c r="AK60" s="279">
        <v>0</v>
      </c>
      <c r="AM60" s="101">
        <v>1431</v>
      </c>
      <c r="AN60" s="279">
        <v>89</v>
      </c>
    </row>
    <row r="61" spans="2:40" s="101" customFormat="1" ht="14.25" x14ac:dyDescent="0.2">
      <c r="B61" s="133" t="s">
        <v>283</v>
      </c>
      <c r="D61" s="466">
        <v>0.6</v>
      </c>
      <c r="E61" s="466">
        <v>0.3</v>
      </c>
      <c r="F61" s="466">
        <v>1.8</v>
      </c>
      <c r="G61" s="466">
        <v>0.3</v>
      </c>
      <c r="H61" s="466">
        <v>1</v>
      </c>
      <c r="I61" s="466" t="s">
        <v>0</v>
      </c>
      <c r="J61" s="466" t="s">
        <v>0</v>
      </c>
      <c r="O61" s="133" t="s">
        <v>611</v>
      </c>
      <c r="P61" s="133"/>
      <c r="Q61" s="136">
        <v>3041</v>
      </c>
      <c r="R61" s="136">
        <v>2953.3477600000001</v>
      </c>
      <c r="S61" s="136">
        <v>2848.2000899999998</v>
      </c>
      <c r="T61" s="136">
        <v>2766.16743</v>
      </c>
      <c r="U61" s="136">
        <v>2577</v>
      </c>
      <c r="V61" s="136">
        <v>2518.9362000000001</v>
      </c>
      <c r="W61" s="136">
        <v>2465</v>
      </c>
      <c r="X61" s="136">
        <v>2419.0591600000002</v>
      </c>
      <c r="Y61" s="136" t="s">
        <v>67</v>
      </c>
      <c r="Z61" s="136">
        <v>1782</v>
      </c>
      <c r="AA61" s="136">
        <v>116012</v>
      </c>
      <c r="AB61" s="136">
        <v>115834</v>
      </c>
      <c r="AC61" s="136">
        <v>118353</v>
      </c>
      <c r="AD61" s="136">
        <v>115104</v>
      </c>
      <c r="AE61" s="136">
        <v>100788</v>
      </c>
      <c r="AF61" s="136">
        <v>105116</v>
      </c>
      <c r="AG61" s="136">
        <v>106675</v>
      </c>
      <c r="AH61" s="136">
        <v>101610</v>
      </c>
      <c r="AI61" s="136">
        <v>105359</v>
      </c>
      <c r="AJ61" s="136">
        <v>108921</v>
      </c>
      <c r="AK61" s="136">
        <v>107418</v>
      </c>
      <c r="AL61" s="136">
        <v>107298</v>
      </c>
      <c r="AM61" s="136">
        <v>100243</v>
      </c>
      <c r="AN61" s="279">
        <v>99434</v>
      </c>
    </row>
    <row r="62" spans="2:40" s="101" customFormat="1" ht="14.25" x14ac:dyDescent="0.2">
      <c r="B62" s="100" t="s">
        <v>284</v>
      </c>
      <c r="D62" s="467">
        <v>2624.5</v>
      </c>
      <c r="E62" s="467">
        <f>SUM(E55:E61)</f>
        <v>2614.9000000000005</v>
      </c>
      <c r="F62" s="467">
        <v>1969.1</v>
      </c>
      <c r="G62" s="467">
        <v>2110.9</v>
      </c>
      <c r="H62" s="467">
        <v>2092.6</v>
      </c>
      <c r="I62" s="467">
        <v>1586.1</v>
      </c>
      <c r="J62" s="467">
        <v>1165.4000000000001</v>
      </c>
      <c r="O62" s="100" t="s">
        <v>612</v>
      </c>
      <c r="P62" s="100"/>
      <c r="Q62" s="283">
        <v>1383172</v>
      </c>
      <c r="R62" s="283">
        <v>1336850.3873400001</v>
      </c>
      <c r="S62" s="283">
        <v>1293213.4376265649</v>
      </c>
      <c r="T62" s="283">
        <v>1226143.9717399999</v>
      </c>
      <c r="U62" s="283">
        <v>1166736</v>
      </c>
      <c r="V62" s="283">
        <v>1085967.9818000002</v>
      </c>
      <c r="W62" s="283">
        <v>1022286</v>
      </c>
      <c r="X62" s="283">
        <v>1049389.6234800001</v>
      </c>
      <c r="Y62" s="283">
        <v>1165414</v>
      </c>
      <c r="Z62" s="283">
        <f>SUM(Z55:Z61)</f>
        <v>1160967</v>
      </c>
      <c r="AA62" s="283">
        <v>1682148</v>
      </c>
      <c r="AB62" s="283">
        <v>1530172</v>
      </c>
      <c r="AC62" s="283">
        <f>SUM(AC55:AC61)</f>
        <v>1586088</v>
      </c>
      <c r="AD62" s="283">
        <v>1536114</v>
      </c>
      <c r="AE62" s="283">
        <v>1566598</v>
      </c>
      <c r="AF62" s="283">
        <v>1649774</v>
      </c>
      <c r="AG62" s="283">
        <f>SUM(AG55:AG61)</f>
        <v>2076081</v>
      </c>
      <c r="AH62" s="283">
        <v>1983629</v>
      </c>
      <c r="AI62" s="283">
        <f>SUM(AI55:AI61)</f>
        <v>1958311</v>
      </c>
      <c r="AJ62" s="283">
        <f>SUM(AJ55:AJ61)</f>
        <v>1889291</v>
      </c>
      <c r="AK62" s="283">
        <v>2093673</v>
      </c>
      <c r="AL62" s="283">
        <f>SUM(AL55:AL61)</f>
        <v>2039748</v>
      </c>
      <c r="AM62" s="283">
        <f>SUM(AM55:AM61)</f>
        <v>1999997</v>
      </c>
      <c r="AN62" s="283">
        <f>SUM(AN55:AN61)</f>
        <v>1908013</v>
      </c>
    </row>
    <row r="63" spans="2:40" x14ac:dyDescent="0.25">
      <c r="B63" s="12"/>
      <c r="D63" s="105"/>
      <c r="E63" s="105"/>
      <c r="F63" s="105"/>
      <c r="G63" s="105"/>
      <c r="H63" s="105"/>
      <c r="I63" s="105"/>
      <c r="J63" s="105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</row>
    <row r="64" spans="2:40" s="101" customFormat="1" ht="14.25" x14ac:dyDescent="0.2">
      <c r="B64" s="100" t="s">
        <v>275</v>
      </c>
      <c r="D64" s="105"/>
      <c r="E64" s="105"/>
      <c r="F64" s="105"/>
      <c r="G64" s="105"/>
      <c r="H64" s="105"/>
      <c r="I64" s="105"/>
      <c r="J64" s="105"/>
      <c r="O64" s="100" t="s">
        <v>275</v>
      </c>
      <c r="P64" s="10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</row>
    <row r="65" spans="2:40" s="101" customFormat="1" ht="14.25" x14ac:dyDescent="0.2">
      <c r="B65" s="135" t="s">
        <v>277</v>
      </c>
      <c r="D65" s="463">
        <v>379.1</v>
      </c>
      <c r="E65" s="463">
        <v>377.6</v>
      </c>
      <c r="F65" s="463">
        <v>270.5</v>
      </c>
      <c r="G65" s="463">
        <v>297.7</v>
      </c>
      <c r="H65" s="463">
        <v>376</v>
      </c>
      <c r="I65" s="463">
        <v>319</v>
      </c>
      <c r="J65" s="463">
        <v>219.9</v>
      </c>
      <c r="O65" s="135" t="s">
        <v>613</v>
      </c>
      <c r="P65" s="135"/>
      <c r="Q65" s="279">
        <v>96202</v>
      </c>
      <c r="R65" s="279">
        <v>67328.171229999993</v>
      </c>
      <c r="S65" s="279">
        <v>68949.243929999997</v>
      </c>
      <c r="T65" s="279">
        <v>98647.091640000013</v>
      </c>
      <c r="U65" s="279">
        <v>73217</v>
      </c>
      <c r="V65" s="279">
        <v>64783.792199999996</v>
      </c>
      <c r="W65" s="279">
        <v>64502</v>
      </c>
      <c r="X65" s="279">
        <v>76337.043260000006</v>
      </c>
      <c r="Y65" s="279" t="s">
        <v>68</v>
      </c>
      <c r="Z65" s="279">
        <v>98705</v>
      </c>
      <c r="AA65" s="279">
        <v>142208</v>
      </c>
      <c r="AB65" s="279">
        <v>279640</v>
      </c>
      <c r="AC65" s="279">
        <v>253592</v>
      </c>
      <c r="AD65" s="279">
        <v>299292</v>
      </c>
      <c r="AE65" s="279">
        <v>269768</v>
      </c>
      <c r="AF65" s="279">
        <v>194783</v>
      </c>
      <c r="AG65" s="279">
        <v>197803</v>
      </c>
      <c r="AH65" s="279">
        <v>235710</v>
      </c>
      <c r="AI65" s="279">
        <v>207723</v>
      </c>
      <c r="AJ65" s="279">
        <v>215572</v>
      </c>
      <c r="AK65" s="279">
        <v>249701</v>
      </c>
      <c r="AL65" s="279">
        <v>244166</v>
      </c>
      <c r="AM65" s="279">
        <v>248287</v>
      </c>
      <c r="AN65" s="279">
        <v>248540</v>
      </c>
    </row>
    <row r="66" spans="2:40" s="101" customFormat="1" ht="14.25" x14ac:dyDescent="0.2">
      <c r="B66" s="135" t="s">
        <v>278</v>
      </c>
      <c r="D66" s="463">
        <v>380.5</v>
      </c>
      <c r="E66" s="463">
        <v>446</v>
      </c>
      <c r="F66" s="463">
        <v>499.4</v>
      </c>
      <c r="G66" s="463">
        <v>445.9</v>
      </c>
      <c r="H66" s="463">
        <v>376</v>
      </c>
      <c r="I66" s="463">
        <v>380.7</v>
      </c>
      <c r="J66" s="463">
        <v>248.1</v>
      </c>
      <c r="O66" s="135" t="s">
        <v>614</v>
      </c>
      <c r="P66" s="135"/>
      <c r="Q66" s="279">
        <v>118668</v>
      </c>
      <c r="R66" s="279">
        <v>123180.83870000001</v>
      </c>
      <c r="S66" s="279">
        <v>127884.12599521199</v>
      </c>
      <c r="T66" s="279">
        <v>122631.10810000006</v>
      </c>
      <c r="U66" s="279">
        <v>115790</v>
      </c>
      <c r="V66" s="279">
        <v>124631.39553999998</v>
      </c>
      <c r="W66" s="279">
        <v>131558</v>
      </c>
      <c r="X66" s="279">
        <v>128291.37931999999</v>
      </c>
      <c r="Y66" s="279" t="s">
        <v>69</v>
      </c>
      <c r="Z66" s="279">
        <v>93645</v>
      </c>
      <c r="AA66" s="279">
        <v>86264</v>
      </c>
      <c r="AB66" s="279">
        <v>73983</v>
      </c>
      <c r="AC66" s="279">
        <v>65416</v>
      </c>
      <c r="AD66" s="279">
        <v>58700</v>
      </c>
      <c r="AE66" s="279">
        <v>70409</v>
      </c>
      <c r="AF66" s="279">
        <v>67115</v>
      </c>
      <c r="AG66" s="279">
        <v>59567</v>
      </c>
      <c r="AH66" s="279">
        <v>58979</v>
      </c>
      <c r="AI66" s="279">
        <v>49300</v>
      </c>
      <c r="AJ66" s="279">
        <v>49488</v>
      </c>
      <c r="AK66" s="279">
        <v>48040</v>
      </c>
      <c r="AL66" s="279">
        <v>43390</v>
      </c>
      <c r="AM66" s="279">
        <v>32640</v>
      </c>
      <c r="AN66" s="279">
        <v>27659</v>
      </c>
    </row>
    <row r="67" spans="2:40" s="101" customFormat="1" ht="14.25" x14ac:dyDescent="0.2">
      <c r="B67" s="135" t="s">
        <v>279</v>
      </c>
      <c r="D67" s="463">
        <v>126.6</v>
      </c>
      <c r="E67" s="463">
        <v>94.7</v>
      </c>
      <c r="F67" s="463">
        <v>177.6</v>
      </c>
      <c r="G67" s="463">
        <v>79.099999999999994</v>
      </c>
      <c r="H67" s="463">
        <v>45.8</v>
      </c>
      <c r="I67" s="463">
        <v>91.3</v>
      </c>
      <c r="J67" s="463">
        <v>66.7</v>
      </c>
      <c r="O67" s="134" t="s">
        <v>615</v>
      </c>
      <c r="P67" s="134"/>
      <c r="Q67" s="279">
        <v>682149</v>
      </c>
      <c r="R67" s="279">
        <v>657269.67114000022</v>
      </c>
      <c r="S67" s="279">
        <v>642391.60632000002</v>
      </c>
      <c r="T67" s="279">
        <v>661133.4539699998</v>
      </c>
      <c r="U67" s="279">
        <v>675841</v>
      </c>
      <c r="V67" s="279">
        <v>655737.57039999997</v>
      </c>
      <c r="W67" s="279">
        <v>528958</v>
      </c>
      <c r="X67" s="279">
        <v>528794.35393999994</v>
      </c>
      <c r="Y67" s="279" t="s">
        <v>70</v>
      </c>
      <c r="Z67" s="279">
        <v>506228</v>
      </c>
      <c r="AA67" s="279">
        <v>780608</v>
      </c>
      <c r="AB67" s="279">
        <v>654209</v>
      </c>
      <c r="AC67" s="279">
        <v>739509</v>
      </c>
      <c r="AD67" s="279">
        <v>642162</v>
      </c>
      <c r="AE67" s="279">
        <v>580735</v>
      </c>
      <c r="AF67" s="279">
        <v>597029</v>
      </c>
      <c r="AG67" s="279">
        <v>670021</v>
      </c>
      <c r="AH67" s="279">
        <v>601685</v>
      </c>
      <c r="AI67" s="279">
        <v>595359</v>
      </c>
      <c r="AJ67" s="279">
        <v>629768</v>
      </c>
      <c r="AK67" s="279">
        <v>749736</v>
      </c>
      <c r="AL67" s="279">
        <v>692529</v>
      </c>
      <c r="AM67" s="279">
        <v>728662</v>
      </c>
      <c r="AN67" s="279">
        <v>766062</v>
      </c>
    </row>
    <row r="68" spans="2:40" s="101" customFormat="1" ht="14.25" x14ac:dyDescent="0.2">
      <c r="B68" s="135" t="s">
        <v>280</v>
      </c>
      <c r="D68" s="463">
        <v>148.4</v>
      </c>
      <c r="E68" s="463">
        <v>136.4</v>
      </c>
      <c r="F68" s="463">
        <v>115.5</v>
      </c>
      <c r="G68" s="463">
        <v>108.5</v>
      </c>
      <c r="H68" s="463">
        <v>103.5</v>
      </c>
      <c r="I68" s="463">
        <v>100.4</v>
      </c>
      <c r="J68" s="463">
        <v>338.6</v>
      </c>
      <c r="O68" s="135" t="s">
        <v>616</v>
      </c>
      <c r="P68" s="135"/>
      <c r="Q68" s="279">
        <v>100169</v>
      </c>
      <c r="R68" s="279">
        <v>106654.90492000004</v>
      </c>
      <c r="S68" s="279">
        <v>108819.59183000002</v>
      </c>
      <c r="T68" s="279">
        <v>165900.74825134058</v>
      </c>
      <c r="U68" s="279">
        <v>176461</v>
      </c>
      <c r="V68" s="279">
        <v>105453.18287999998</v>
      </c>
      <c r="W68" s="279">
        <v>94047</v>
      </c>
      <c r="X68" s="279">
        <v>98949.848939999996</v>
      </c>
      <c r="Y68" s="279">
        <v>338618</v>
      </c>
      <c r="Z68" s="279">
        <v>143346</v>
      </c>
      <c r="AA68" s="279">
        <v>107531</v>
      </c>
      <c r="AB68" s="279">
        <v>100837</v>
      </c>
      <c r="AC68" s="279">
        <v>100383</v>
      </c>
      <c r="AD68" s="279">
        <v>109353</v>
      </c>
      <c r="AE68" s="279">
        <v>116743</v>
      </c>
      <c r="AF68" s="279">
        <v>105786</v>
      </c>
      <c r="AG68" s="279">
        <v>99256</v>
      </c>
      <c r="AH68" s="279">
        <v>111996</v>
      </c>
      <c r="AI68" s="279">
        <v>121912</v>
      </c>
      <c r="AJ68" s="279">
        <v>115135</v>
      </c>
      <c r="AK68" s="279">
        <v>104006</v>
      </c>
      <c r="AL68" s="279">
        <v>118060</v>
      </c>
      <c r="AM68" s="279">
        <v>136677</v>
      </c>
      <c r="AN68" s="279">
        <v>123563</v>
      </c>
    </row>
    <row r="69" spans="2:40" s="101" customFormat="1" ht="14.25" x14ac:dyDescent="0.2">
      <c r="B69" s="135" t="s">
        <v>281</v>
      </c>
      <c r="D69" s="463">
        <v>54</v>
      </c>
      <c r="E69" s="463">
        <v>53</v>
      </c>
      <c r="F69" s="463">
        <v>56.9</v>
      </c>
      <c r="G69" s="463">
        <v>59.7</v>
      </c>
      <c r="H69" s="463">
        <v>25</v>
      </c>
      <c r="I69" s="463">
        <v>17.899999999999999</v>
      </c>
      <c r="J69" s="463">
        <v>24.2</v>
      </c>
      <c r="O69" s="135" t="s">
        <v>617</v>
      </c>
      <c r="P69" s="135"/>
      <c r="Q69" s="279">
        <v>936</v>
      </c>
      <c r="R69" s="279">
        <v>863.43299999999999</v>
      </c>
      <c r="S69" s="279">
        <v>342.61399999999998</v>
      </c>
      <c r="T69" s="279">
        <v>678.07600000000002</v>
      </c>
      <c r="U69" s="279">
        <v>244</v>
      </c>
      <c r="V69" s="279">
        <v>140.38800000000001</v>
      </c>
      <c r="W69" s="279">
        <v>514</v>
      </c>
      <c r="X69" s="279">
        <v>1336.164</v>
      </c>
      <c r="Y69" s="279" t="s">
        <v>71</v>
      </c>
      <c r="Z69" s="279">
        <v>19496</v>
      </c>
      <c r="AA69" s="279">
        <v>23328</v>
      </c>
      <c r="AB69" s="279">
        <v>790</v>
      </c>
      <c r="AC69" s="279">
        <v>17856</v>
      </c>
      <c r="AD69" s="279">
        <v>19257</v>
      </c>
      <c r="AE69" s="279">
        <v>16596</v>
      </c>
      <c r="AF69" s="279">
        <v>16171</v>
      </c>
      <c r="AG69" s="279">
        <v>24950</v>
      </c>
      <c r="AH69" s="279">
        <v>23624</v>
      </c>
      <c r="AI69" s="279">
        <v>24891</v>
      </c>
      <c r="AJ69" s="279">
        <v>59527</v>
      </c>
      <c r="AK69" s="279">
        <v>59726</v>
      </c>
      <c r="AL69" s="279">
        <v>60781</v>
      </c>
      <c r="AM69" s="279">
        <v>54711</v>
      </c>
      <c r="AN69" s="279">
        <v>49177</v>
      </c>
    </row>
    <row r="70" spans="2:40" s="101" customFormat="1" ht="14.25" x14ac:dyDescent="0.2">
      <c r="B70" s="135" t="s">
        <v>283</v>
      </c>
      <c r="D70" s="463">
        <v>316.7</v>
      </c>
      <c r="E70" s="463">
        <v>273.3</v>
      </c>
      <c r="F70" s="463">
        <v>233.8</v>
      </c>
      <c r="G70" s="463">
        <v>226.7</v>
      </c>
      <c r="H70" s="463">
        <v>249.8</v>
      </c>
      <c r="I70" s="463">
        <v>273.10000000000002</v>
      </c>
      <c r="J70" s="463">
        <v>233.6</v>
      </c>
      <c r="O70" s="135" t="s">
        <v>618</v>
      </c>
      <c r="P70" s="135"/>
      <c r="Q70" s="279">
        <v>737</v>
      </c>
      <c r="R70" s="279">
        <v>1599.09131</v>
      </c>
      <c r="S70" s="279">
        <v>4737.9575800000002</v>
      </c>
      <c r="T70" s="279">
        <v>1629.8276799999999</v>
      </c>
      <c r="U70" s="279">
        <v>306</v>
      </c>
      <c r="V70" s="279">
        <v>467.21360999999996</v>
      </c>
      <c r="W70" s="279">
        <v>2015</v>
      </c>
      <c r="X70" s="279">
        <v>2877.13769</v>
      </c>
      <c r="Y70" s="279" t="s">
        <v>72</v>
      </c>
      <c r="Z70" s="279">
        <v>3212</v>
      </c>
      <c r="AA70" s="279">
        <v>4595</v>
      </c>
      <c r="AB70" s="279">
        <v>5317</v>
      </c>
      <c r="AC70" s="279">
        <v>2174</v>
      </c>
      <c r="AD70" s="279">
        <v>158028</v>
      </c>
      <c r="AE70" s="279">
        <v>164985</v>
      </c>
      <c r="AF70" s="279">
        <v>160197</v>
      </c>
      <c r="AG70" s="279">
        <v>118889</v>
      </c>
      <c r="AH70" s="279">
        <v>113530</v>
      </c>
      <c r="AI70" s="279">
        <v>114798</v>
      </c>
      <c r="AJ70" s="279">
        <v>116754</v>
      </c>
      <c r="AK70" s="279">
        <v>272</v>
      </c>
      <c r="AL70" s="279">
        <v>66</v>
      </c>
      <c r="AM70" s="279">
        <v>1940</v>
      </c>
      <c r="AN70" s="279">
        <v>13</v>
      </c>
    </row>
    <row r="71" spans="2:40" s="101" customFormat="1" ht="14.25" x14ac:dyDescent="0.2">
      <c r="B71" s="135"/>
      <c r="D71" s="534"/>
      <c r="E71" s="105"/>
      <c r="F71" s="105"/>
      <c r="G71" s="105"/>
      <c r="H71" s="105"/>
      <c r="I71" s="105"/>
      <c r="J71" s="105"/>
      <c r="O71" s="135" t="s">
        <v>619</v>
      </c>
      <c r="P71" s="135"/>
      <c r="Q71" s="136">
        <v>27064</v>
      </c>
      <c r="R71" s="136">
        <v>26999.321019999996</v>
      </c>
      <c r="S71" s="136">
        <v>15424.851259999999</v>
      </c>
      <c r="T71" s="136">
        <v>20408.749329999999</v>
      </c>
      <c r="U71" s="136">
        <v>26127</v>
      </c>
      <c r="V71" s="136">
        <v>23752.583569999999</v>
      </c>
      <c r="W71" s="136">
        <v>22036</v>
      </c>
      <c r="X71" s="136">
        <v>23888.995019999995</v>
      </c>
      <c r="Y71" s="136" t="s">
        <v>73</v>
      </c>
      <c r="Z71" s="136">
        <v>2120</v>
      </c>
      <c r="AA71" s="136">
        <v>387</v>
      </c>
      <c r="AB71" s="136">
        <v>18652</v>
      </c>
      <c r="AC71" s="136">
        <v>3494</v>
      </c>
      <c r="AD71" s="136">
        <v>941</v>
      </c>
      <c r="AE71" s="136">
        <v>835</v>
      </c>
      <c r="AF71" s="136">
        <v>1109</v>
      </c>
      <c r="AG71" s="136">
        <v>1361</v>
      </c>
      <c r="AH71" s="136">
        <v>9264</v>
      </c>
      <c r="AI71" s="136">
        <v>18864</v>
      </c>
      <c r="AJ71" s="136">
        <v>16752</v>
      </c>
      <c r="AK71" s="136">
        <v>1627</v>
      </c>
      <c r="AL71" s="136">
        <v>1790</v>
      </c>
      <c r="AM71" s="136">
        <v>6643</v>
      </c>
      <c r="AN71" s="279">
        <v>3615</v>
      </c>
    </row>
    <row r="72" spans="2:40" s="101" customFormat="1" ht="14.25" x14ac:dyDescent="0.2">
      <c r="B72" s="100" t="s">
        <v>285</v>
      </c>
      <c r="D72" s="469">
        <v>1405.3</v>
      </c>
      <c r="E72" s="469">
        <f>SUM(E65:E71)</f>
        <v>1381</v>
      </c>
      <c r="F72" s="469">
        <v>1353.7</v>
      </c>
      <c r="G72" s="469">
        <v>1217.5999999999999</v>
      </c>
      <c r="H72" s="469">
        <v>1176.0999999999999</v>
      </c>
      <c r="I72" s="469">
        <v>1182.4000000000001</v>
      </c>
      <c r="J72" s="469">
        <v>1131.0999999999999</v>
      </c>
      <c r="O72" s="100" t="s">
        <v>620</v>
      </c>
      <c r="P72" s="102"/>
      <c r="Q72" s="291">
        <v>1025925</v>
      </c>
      <c r="R72" s="291">
        <v>983895.43132000021</v>
      </c>
      <c r="S72" s="291">
        <v>968549.99091521208</v>
      </c>
      <c r="T72" s="291">
        <v>1071029.0549713406</v>
      </c>
      <c r="U72" s="291">
        <v>1067986</v>
      </c>
      <c r="V72" s="291">
        <v>974966.12620000006</v>
      </c>
      <c r="W72" s="291">
        <v>843630</v>
      </c>
      <c r="X72" s="291">
        <v>860474</v>
      </c>
      <c r="Y72" s="291">
        <v>1119625</v>
      </c>
      <c r="Z72" s="291">
        <v>866752</v>
      </c>
      <c r="AA72" s="291">
        <v>1144921</v>
      </c>
      <c r="AB72" s="291">
        <v>1133428</v>
      </c>
      <c r="AC72" s="291">
        <f>SUM(AC65:AC71)</f>
        <v>1182424</v>
      </c>
      <c r="AD72" s="291">
        <v>1287733</v>
      </c>
      <c r="AE72" s="291">
        <v>1220071</v>
      </c>
      <c r="AF72" s="291">
        <v>1142190</v>
      </c>
      <c r="AG72" s="291">
        <f>SUM(AG65:AG71)</f>
        <v>1171847</v>
      </c>
      <c r="AH72" s="291">
        <v>1154788</v>
      </c>
      <c r="AI72" s="291">
        <f>SUM(AI65:AI71)</f>
        <v>1132847</v>
      </c>
      <c r="AJ72" s="291">
        <f>SUM(AJ65:AJ71)</f>
        <v>1202996</v>
      </c>
      <c r="AK72" s="291">
        <v>1213108</v>
      </c>
      <c r="AL72" s="291">
        <f>SUM(AL65:AL71)</f>
        <v>1160782</v>
      </c>
      <c r="AM72" s="291">
        <f>SUM(AM65:AM71)</f>
        <v>1209560</v>
      </c>
      <c r="AN72" s="291">
        <f>SUM(AN65:AN71)</f>
        <v>1218629</v>
      </c>
    </row>
    <row r="73" spans="2:40" s="101" customFormat="1" thickBot="1" x14ac:dyDescent="0.25">
      <c r="B73" s="100" t="s">
        <v>274</v>
      </c>
      <c r="D73" s="470">
        <v>4029.8</v>
      </c>
      <c r="E73" s="470">
        <f>E72+E62</f>
        <v>3995.9000000000005</v>
      </c>
      <c r="F73" s="470">
        <v>3322.8</v>
      </c>
      <c r="G73" s="470">
        <v>3328.5</v>
      </c>
      <c r="H73" s="470">
        <v>3268.7</v>
      </c>
      <c r="I73" s="470">
        <v>2768.5</v>
      </c>
      <c r="J73" s="470">
        <v>2296.5</v>
      </c>
      <c r="O73" s="100" t="s">
        <v>274</v>
      </c>
      <c r="P73" s="100"/>
      <c r="Q73" s="292">
        <v>2409097</v>
      </c>
      <c r="R73" s="292">
        <v>2320745.8186600003</v>
      </c>
      <c r="S73" s="292">
        <v>2261763.4285417767</v>
      </c>
      <c r="T73" s="292">
        <v>2297173.0267113405</v>
      </c>
      <c r="U73" s="292">
        <v>2234722</v>
      </c>
      <c r="V73" s="292">
        <v>2060934.1080000002</v>
      </c>
      <c r="W73" s="292">
        <v>1865916</v>
      </c>
      <c r="X73" s="292">
        <v>1909864.54565</v>
      </c>
      <c r="Y73" s="292">
        <v>2285039</v>
      </c>
      <c r="Z73" s="292">
        <v>2027719</v>
      </c>
      <c r="AA73" s="292">
        <v>2827069</v>
      </c>
      <c r="AB73" s="292">
        <v>2663600</v>
      </c>
      <c r="AC73" s="292">
        <f>AC72+AC62</f>
        <v>2768512</v>
      </c>
      <c r="AD73" s="292">
        <v>2823847</v>
      </c>
      <c r="AE73" s="292">
        <v>2786669</v>
      </c>
      <c r="AF73" s="292">
        <v>2791964</v>
      </c>
      <c r="AG73" s="292">
        <f>AG72+AG62</f>
        <v>3247928</v>
      </c>
      <c r="AH73" s="292">
        <v>3138417</v>
      </c>
      <c r="AI73" s="292">
        <f>AI72+AI62</f>
        <v>3091158</v>
      </c>
      <c r="AJ73" s="292">
        <f>AJ72+AJ62</f>
        <v>3092287</v>
      </c>
      <c r="AK73" s="292">
        <v>3306781</v>
      </c>
      <c r="AL73" s="292">
        <f>AL72+AL62</f>
        <v>3200530</v>
      </c>
      <c r="AM73" s="292">
        <f>AM72+AM62</f>
        <v>3209557</v>
      </c>
      <c r="AN73" s="292">
        <f>AN72+AN62</f>
        <v>3126642</v>
      </c>
    </row>
    <row r="74" spans="2:40" x14ac:dyDescent="0.25">
      <c r="B74" s="12"/>
      <c r="D74" s="105"/>
      <c r="E74" s="105"/>
      <c r="F74" s="105"/>
      <c r="G74" s="105"/>
      <c r="H74" s="105"/>
      <c r="I74" s="105"/>
      <c r="J74" s="105"/>
      <c r="O74" s="6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</row>
    <row r="75" spans="2:40" s="101" customFormat="1" thickBot="1" x14ac:dyDescent="0.25">
      <c r="B75" s="100" t="s">
        <v>273</v>
      </c>
      <c r="D75" s="470">
        <v>7493.9</v>
      </c>
      <c r="E75" s="470">
        <f>E73+E52</f>
        <v>7533</v>
      </c>
      <c r="F75" s="470">
        <v>6806.3</v>
      </c>
      <c r="G75" s="470">
        <v>6645.7</v>
      </c>
      <c r="H75" s="470">
        <v>6512.1</v>
      </c>
      <c r="I75" s="470">
        <v>6119.9</v>
      </c>
      <c r="J75" s="470">
        <v>5673.2</v>
      </c>
      <c r="O75" s="100" t="s">
        <v>621</v>
      </c>
      <c r="P75" s="100"/>
      <c r="Q75" s="292">
        <v>5623769</v>
      </c>
      <c r="R75" s="292">
        <v>5536860.9887786265</v>
      </c>
      <c r="S75" s="292">
        <v>5552024.6384379137</v>
      </c>
      <c r="T75" s="292">
        <v>5730533.5898454664</v>
      </c>
      <c r="U75" s="292">
        <v>5743616</v>
      </c>
      <c r="V75" s="292">
        <v>5625980.808530001</v>
      </c>
      <c r="W75" s="292">
        <v>5362380</v>
      </c>
      <c r="X75" s="292">
        <v>5504704.9376498051</v>
      </c>
      <c r="Y75" s="292">
        <v>5680332</v>
      </c>
      <c r="Z75" s="292">
        <v>5407137</v>
      </c>
      <c r="AA75" s="292">
        <v>6293633</v>
      </c>
      <c r="AB75" s="292">
        <v>6203745</v>
      </c>
      <c r="AC75" s="292">
        <f>AC73+AC52</f>
        <v>6102457</v>
      </c>
      <c r="AD75" s="292">
        <v>6092486</v>
      </c>
      <c r="AE75" s="292">
        <v>5970668</v>
      </c>
      <c r="AF75" s="292">
        <v>5959402</v>
      </c>
      <c r="AG75" s="292">
        <f>AG73+AG52</f>
        <v>6508206</v>
      </c>
      <c r="AH75" s="292">
        <v>6362812</v>
      </c>
      <c r="AI75" s="292">
        <f>AI73+AI52</f>
        <v>6356433</v>
      </c>
      <c r="AJ75" s="292">
        <f>AJ73+AJ52</f>
        <v>6400939</v>
      </c>
      <c r="AK75" s="292">
        <v>6641559</v>
      </c>
      <c r="AL75" s="292">
        <f>AL73+AL52</f>
        <v>6572300</v>
      </c>
      <c r="AM75" s="292">
        <f>AM73+AM52</f>
        <v>6618596</v>
      </c>
      <c r="AN75" s="292">
        <f>AN73+AN52</f>
        <v>6646498</v>
      </c>
    </row>
    <row r="76" spans="2:40" x14ac:dyDescent="0.25">
      <c r="O76" s="350" t="s">
        <v>622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</row>
    <row r="77" spans="2:40" x14ac:dyDescent="0.25"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81" spans="38:40" x14ac:dyDescent="0.25">
      <c r="AL81" s="392"/>
      <c r="AM81" s="392"/>
      <c r="AN81" s="392"/>
    </row>
    <row r="133" spans="17:17" x14ac:dyDescent="0.25">
      <c r="Q133" s="395"/>
    </row>
  </sheetData>
  <mergeCells count="35">
    <mergeCell ref="B3:B4"/>
    <mergeCell ref="O40:O41"/>
    <mergeCell ref="F3:F4"/>
    <mergeCell ref="G3:G4"/>
    <mergeCell ref="H3:H4"/>
    <mergeCell ref="I3:I4"/>
    <mergeCell ref="J3:J4"/>
    <mergeCell ref="N3:N4"/>
    <mergeCell ref="O3:O4"/>
    <mergeCell ref="E3:E4"/>
    <mergeCell ref="D3:D4"/>
    <mergeCell ref="AM3:AM4"/>
    <mergeCell ref="AN3:AN4"/>
    <mergeCell ref="AH3:AH4"/>
    <mergeCell ref="AI3:AI4"/>
    <mergeCell ref="AJ3:AJ4"/>
    <mergeCell ref="AK3:AK4"/>
    <mergeCell ref="AL3:AL4"/>
    <mergeCell ref="AC3:AC4"/>
    <mergeCell ref="AD3:AD4"/>
    <mergeCell ref="AE3:AE4"/>
    <mergeCell ref="AF3:AF4"/>
    <mergeCell ref="AG3:AG4"/>
    <mergeCell ref="U3:U4"/>
    <mergeCell ref="V3:V4"/>
    <mergeCell ref="W3:W4"/>
    <mergeCell ref="Q3:Q4"/>
    <mergeCell ref="S3:S4"/>
    <mergeCell ref="R3:R4"/>
    <mergeCell ref="T3:T4"/>
    <mergeCell ref="X3:X4"/>
    <mergeCell ref="Z3:Z4"/>
    <mergeCell ref="Y3:Y4"/>
    <mergeCell ref="AB3:AB4"/>
    <mergeCell ref="AA3:AA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M563"/>
  <sheetViews>
    <sheetView showGridLines="0" view="pageBreakPreview" topLeftCell="A478" zoomScaleNormal="85" zoomScaleSheetLayoutView="100" workbookViewId="0">
      <pane xSplit="2" topLeftCell="C1" activePane="topRight" state="frozen"/>
      <selection activeCell="AC12" sqref="AC12"/>
      <selection pane="topRight" activeCell="D567" sqref="D567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368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719"/>
      <c r="C4" s="557"/>
      <c r="D4" s="298"/>
      <c r="E4" s="298"/>
      <c r="F4" s="738" t="s">
        <v>268</v>
      </c>
      <c r="G4" s="738"/>
      <c r="H4" s="298"/>
      <c r="I4" s="298"/>
      <c r="J4" s="298"/>
      <c r="K4" s="298"/>
    </row>
    <row r="5" spans="1:12" ht="64.5" thickBot="1" x14ac:dyDescent="0.25">
      <c r="B5" s="737"/>
      <c r="C5" s="585"/>
      <c r="D5" s="296" t="s">
        <v>266</v>
      </c>
      <c r="E5" s="296" t="s">
        <v>267</v>
      </c>
      <c r="F5" s="296" t="s">
        <v>369</v>
      </c>
      <c r="G5" s="296" t="s">
        <v>370</v>
      </c>
      <c r="H5" s="296" t="s">
        <v>371</v>
      </c>
      <c r="I5" s="296" t="s">
        <v>372</v>
      </c>
      <c r="J5" s="296" t="s">
        <v>373</v>
      </c>
      <c r="K5" s="296" t="s">
        <v>204</v>
      </c>
    </row>
    <row r="6" spans="1:12" ht="12.75" x14ac:dyDescent="0.2">
      <c r="B6" s="298"/>
      <c r="C6" s="298"/>
      <c r="D6" s="298" t="s">
        <v>210</v>
      </c>
      <c r="E6" s="299" t="s">
        <v>210</v>
      </c>
      <c r="F6" s="298" t="s">
        <v>210</v>
      </c>
      <c r="G6" s="298" t="s">
        <v>210</v>
      </c>
      <c r="H6" s="298" t="s">
        <v>210</v>
      </c>
      <c r="I6" s="298" t="s">
        <v>210</v>
      </c>
      <c r="J6" s="298" t="s">
        <v>210</v>
      </c>
      <c r="K6" s="298" t="s">
        <v>210</v>
      </c>
    </row>
    <row r="7" spans="1:12" s="23" customFormat="1" ht="12.75" x14ac:dyDescent="0.2">
      <c r="B7" s="20"/>
      <c r="C7" s="20"/>
      <c r="D7" s="586"/>
      <c r="E7" s="586"/>
      <c r="F7" s="586"/>
      <c r="G7" s="586"/>
      <c r="H7" s="586"/>
      <c r="I7" s="587"/>
      <c r="J7" s="586"/>
      <c r="K7" s="587"/>
    </row>
    <row r="8" spans="1:12" ht="12.75" x14ac:dyDescent="0.2">
      <c r="B8" s="150" t="s">
        <v>374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375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8">
        <v>253424.14027247604</v>
      </c>
      <c r="J9" s="167">
        <v>282.84097606800003</v>
      </c>
      <c r="K9" s="588">
        <v>253706.98124854401</v>
      </c>
    </row>
    <row r="10" spans="1:12" ht="12.75" x14ac:dyDescent="0.2">
      <c r="B10" s="189" t="s">
        <v>376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9">
        <v>1232.0308</v>
      </c>
      <c r="J10" s="216">
        <v>985.44725000000005</v>
      </c>
      <c r="K10" s="589">
        <v>2217.4780499999997</v>
      </c>
    </row>
    <row r="11" spans="1:12" s="105" customFormat="1" ht="12.75" x14ac:dyDescent="0.2">
      <c r="B11" s="190" t="s">
        <v>377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378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90">
        <v>0</v>
      </c>
      <c r="J12" s="167"/>
      <c r="K12" s="590">
        <v>0</v>
      </c>
    </row>
    <row r="13" spans="1:12" ht="12.75" x14ac:dyDescent="0.2">
      <c r="B13" s="189" t="s">
        <v>379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90">
        <v>0</v>
      </c>
      <c r="J13" s="165">
        <v>-3448.5439999999999</v>
      </c>
      <c r="K13" s="590">
        <v>-3448</v>
      </c>
    </row>
    <row r="14" spans="1:12" ht="12.75" x14ac:dyDescent="0.2">
      <c r="B14" s="189" t="s">
        <v>380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8">
        <v>0</v>
      </c>
      <c r="J14" s="167"/>
      <c r="K14" s="588">
        <v>0</v>
      </c>
    </row>
    <row r="15" spans="1:12" ht="13.5" thickBot="1" x14ac:dyDescent="0.25">
      <c r="B15" s="150" t="s">
        <v>381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382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375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90">
        <v>-4598.2764951734061</v>
      </c>
      <c r="J18" s="165">
        <v>-182.26774</v>
      </c>
      <c r="K18" s="590">
        <v>-4780</v>
      </c>
    </row>
    <row r="19" spans="2:11" ht="12.75" x14ac:dyDescent="0.2">
      <c r="B19" s="187" t="s">
        <v>376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9">
        <v>-345.0958</v>
      </c>
      <c r="J19" s="216">
        <v>-276.02633000000003</v>
      </c>
      <c r="K19" s="589">
        <v>-621.12212999999997</v>
      </c>
    </row>
    <row r="20" spans="2:11" s="105" customFormat="1" ht="12.75" x14ac:dyDescent="0.2">
      <c r="B20" s="188" t="s">
        <v>377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378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90">
        <v>117080.467</v>
      </c>
      <c r="J21" s="167"/>
      <c r="K21" s="590">
        <v>117080.467</v>
      </c>
    </row>
    <row r="22" spans="2:11" ht="12.75" x14ac:dyDescent="0.2">
      <c r="B22" s="187" t="s">
        <v>383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90">
        <v>0</v>
      </c>
      <c r="J22" s="167"/>
      <c r="K22" s="590">
        <v>0</v>
      </c>
    </row>
    <row r="23" spans="2:11" ht="12.75" x14ac:dyDescent="0.2">
      <c r="B23" s="186" t="s">
        <v>379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90">
        <v>0</v>
      </c>
      <c r="J23" s="165">
        <v>-1111</v>
      </c>
      <c r="K23" s="590">
        <v>-1111</v>
      </c>
    </row>
    <row r="24" spans="2:11" ht="12.75" x14ac:dyDescent="0.2">
      <c r="B24" s="186" t="s">
        <v>384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90">
        <v>108120.66859</v>
      </c>
      <c r="J24" s="165"/>
      <c r="K24" s="590">
        <v>108120.66859</v>
      </c>
    </row>
    <row r="25" spans="2:11" ht="12.75" x14ac:dyDescent="0.2">
      <c r="B25" s="186" t="s">
        <v>380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9">
        <v>0</v>
      </c>
      <c r="J25" s="216"/>
      <c r="K25" s="589">
        <v>0</v>
      </c>
    </row>
    <row r="26" spans="2:11" ht="13.5" thickBot="1" x14ac:dyDescent="0.25">
      <c r="B26" s="150" t="s">
        <v>385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386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719"/>
      <c r="C29" s="557"/>
      <c r="D29" s="298"/>
      <c r="E29" s="298"/>
      <c r="F29" s="738" t="s">
        <v>268</v>
      </c>
      <c r="G29" s="738"/>
      <c r="H29" s="298"/>
      <c r="I29" s="298"/>
      <c r="J29" s="298"/>
      <c r="K29" s="298"/>
    </row>
    <row r="30" spans="2:11" ht="64.5" thickBot="1" x14ac:dyDescent="0.25">
      <c r="B30" s="737"/>
      <c r="C30" s="585"/>
      <c r="D30" s="296" t="s">
        <v>266</v>
      </c>
      <c r="E30" s="296" t="s">
        <v>267</v>
      </c>
      <c r="F30" s="296" t="s">
        <v>369</v>
      </c>
      <c r="G30" s="296" t="s">
        <v>370</v>
      </c>
      <c r="H30" s="296" t="s">
        <v>387</v>
      </c>
      <c r="I30" s="296" t="s">
        <v>372</v>
      </c>
      <c r="J30" s="296" t="s">
        <v>373</v>
      </c>
      <c r="K30" s="296" t="s">
        <v>204</v>
      </c>
    </row>
    <row r="31" spans="2:11" ht="12.75" x14ac:dyDescent="0.2">
      <c r="B31" s="298"/>
      <c r="C31" s="298"/>
      <c r="D31" s="298" t="s">
        <v>210</v>
      </c>
      <c r="E31" s="299" t="s">
        <v>210</v>
      </c>
      <c r="F31" s="298" t="s">
        <v>210</v>
      </c>
      <c r="G31" s="298" t="s">
        <v>210</v>
      </c>
      <c r="H31" s="298" t="s">
        <v>210</v>
      </c>
      <c r="I31" s="298" t="s">
        <v>210</v>
      </c>
      <c r="J31" s="298" t="s">
        <v>210</v>
      </c>
      <c r="K31" s="298" t="s">
        <v>210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388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389</v>
      </c>
      <c r="C34" s="159"/>
      <c r="D34" s="167" t="s">
        <v>2</v>
      </c>
      <c r="E34" s="153" t="s">
        <v>2</v>
      </c>
      <c r="F34" s="153" t="s">
        <v>2</v>
      </c>
      <c r="G34" s="153" t="s">
        <v>2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390</v>
      </c>
      <c r="C35" s="159"/>
      <c r="D35" s="216" t="s">
        <v>2</v>
      </c>
      <c r="E35" s="213" t="s">
        <v>2</v>
      </c>
      <c r="F35" s="211">
        <v>-40445</v>
      </c>
      <c r="G35" s="213">
        <v>372</v>
      </c>
      <c r="H35" s="213" t="s">
        <v>2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377</v>
      </c>
      <c r="C36" s="160"/>
      <c r="D36" s="144" t="s">
        <v>2</v>
      </c>
      <c r="E36" s="139" t="s">
        <v>0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91"/>
    </row>
    <row r="37" spans="2:12" ht="12.75" x14ac:dyDescent="0.2">
      <c r="B37" s="159" t="s">
        <v>378</v>
      </c>
      <c r="C37" s="159"/>
      <c r="D37" s="167" t="s">
        <v>2</v>
      </c>
      <c r="E37" s="153" t="s">
        <v>2</v>
      </c>
      <c r="F37" s="153" t="s">
        <v>2</v>
      </c>
      <c r="G37" s="153" t="s">
        <v>2</v>
      </c>
      <c r="H37" s="153" t="s">
        <v>2</v>
      </c>
      <c r="I37" s="304" t="s">
        <v>2</v>
      </c>
      <c r="J37" s="153" t="s">
        <v>2</v>
      </c>
      <c r="K37" s="304" t="s">
        <v>2</v>
      </c>
      <c r="L37" s="16"/>
    </row>
    <row r="38" spans="2:12" ht="12.75" x14ac:dyDescent="0.2">
      <c r="B38" s="159" t="s">
        <v>379</v>
      </c>
      <c r="C38" s="159"/>
      <c r="D38" s="144" t="s">
        <v>2</v>
      </c>
      <c r="E38" s="144" t="s">
        <v>2</v>
      </c>
      <c r="F38" s="144" t="s">
        <v>2</v>
      </c>
      <c r="G38" s="144" t="s">
        <v>2</v>
      </c>
      <c r="H38" s="144" t="s">
        <v>2</v>
      </c>
      <c r="I38" s="305" t="s">
        <v>0</v>
      </c>
      <c r="J38" s="212">
        <v>-3449</v>
      </c>
      <c r="K38" s="306">
        <v>-3449</v>
      </c>
      <c r="L38" s="16"/>
    </row>
    <row r="39" spans="2:12" ht="12.75" x14ac:dyDescent="0.2">
      <c r="B39" s="159" t="s">
        <v>380</v>
      </c>
      <c r="C39" s="159"/>
      <c r="D39" s="213" t="s">
        <v>2</v>
      </c>
      <c r="E39" s="214">
        <v>20013</v>
      </c>
      <c r="F39" s="213" t="s">
        <v>2</v>
      </c>
      <c r="G39" s="213" t="s">
        <v>2</v>
      </c>
      <c r="H39" s="211">
        <v>-20013</v>
      </c>
      <c r="I39" s="307" t="s">
        <v>0</v>
      </c>
      <c r="J39" s="213" t="s">
        <v>2</v>
      </c>
      <c r="K39" s="307" t="s">
        <v>0</v>
      </c>
      <c r="L39" s="16"/>
    </row>
    <row r="40" spans="2:12" ht="13.5" thickBot="1" x14ac:dyDescent="0.25">
      <c r="B40" s="150" t="s">
        <v>391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392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393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389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390</v>
      </c>
      <c r="C44" s="159"/>
      <c r="D44" s="213" t="s">
        <v>2</v>
      </c>
      <c r="E44" s="213" t="s">
        <v>2</v>
      </c>
      <c r="F44" s="214">
        <v>12877</v>
      </c>
      <c r="G44" s="213">
        <v>57</v>
      </c>
      <c r="H44" s="213" t="s">
        <v>2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377</v>
      </c>
      <c r="C45" s="160"/>
      <c r="D45" s="166" t="s">
        <v>0</v>
      </c>
      <c r="E45" s="139" t="s">
        <v>0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378</v>
      </c>
      <c r="C46" s="159"/>
      <c r="D46" s="153">
        <v>1</v>
      </c>
      <c r="E46" s="108">
        <v>117079</v>
      </c>
      <c r="F46" s="153" t="s">
        <v>2</v>
      </c>
      <c r="G46" s="153" t="s">
        <v>2</v>
      </c>
      <c r="H46" s="153" t="s">
        <v>2</v>
      </c>
      <c r="I46" s="302">
        <v>117080</v>
      </c>
      <c r="J46" s="153" t="s">
        <v>2</v>
      </c>
      <c r="K46" s="302">
        <v>117080</v>
      </c>
      <c r="L46" s="16"/>
    </row>
    <row r="47" spans="2:12" ht="12.75" x14ac:dyDescent="0.2">
      <c r="B47" s="159" t="s">
        <v>383</v>
      </c>
      <c r="C47" s="159"/>
      <c r="D47" s="109">
        <v>-722300</v>
      </c>
      <c r="E47" s="108">
        <v>139982</v>
      </c>
      <c r="F47" s="153" t="s">
        <v>2</v>
      </c>
      <c r="G47" s="153" t="s">
        <v>2</v>
      </c>
      <c r="H47" s="108">
        <v>582318</v>
      </c>
      <c r="I47" s="304" t="s">
        <v>0</v>
      </c>
      <c r="J47" s="153" t="s">
        <v>2</v>
      </c>
      <c r="K47" s="304" t="s">
        <v>0</v>
      </c>
      <c r="L47" s="16"/>
    </row>
    <row r="48" spans="2:12" ht="12.75" x14ac:dyDescent="0.2">
      <c r="B48" s="159" t="s">
        <v>394</v>
      </c>
      <c r="C48" s="159"/>
      <c r="D48" s="153" t="s">
        <v>2</v>
      </c>
      <c r="E48" s="109">
        <v>-150</v>
      </c>
      <c r="F48" s="153" t="s">
        <v>2</v>
      </c>
      <c r="G48" s="153" t="s">
        <v>2</v>
      </c>
      <c r="H48" s="153" t="s">
        <v>2</v>
      </c>
      <c r="I48" s="309">
        <v>-150</v>
      </c>
      <c r="J48" s="153" t="s">
        <v>2</v>
      </c>
      <c r="K48" s="309">
        <v>-150</v>
      </c>
      <c r="L48" s="16"/>
    </row>
    <row r="49" spans="2:12" ht="12.75" x14ac:dyDescent="0.2">
      <c r="B49" s="159" t="s">
        <v>379</v>
      </c>
      <c r="C49" s="159"/>
      <c r="D49" s="166" t="s">
        <v>2</v>
      </c>
      <c r="E49" s="153" t="s">
        <v>0</v>
      </c>
      <c r="F49" s="153" t="s">
        <v>2</v>
      </c>
      <c r="G49" s="153" t="s">
        <v>2</v>
      </c>
      <c r="H49" s="153" t="s">
        <v>2</v>
      </c>
      <c r="I49" s="304" t="s">
        <v>0</v>
      </c>
      <c r="J49" s="109">
        <v>-1111</v>
      </c>
      <c r="K49" s="309">
        <v>-1111</v>
      </c>
      <c r="L49" s="16"/>
    </row>
    <row r="50" spans="2:12" ht="12.75" x14ac:dyDescent="0.2">
      <c r="B50" s="159" t="s">
        <v>384</v>
      </c>
      <c r="C50" s="159"/>
      <c r="D50" s="144" t="s">
        <v>2</v>
      </c>
      <c r="E50" s="215">
        <v>100016</v>
      </c>
      <c r="F50" s="144" t="s">
        <v>2</v>
      </c>
      <c r="G50" s="144" t="s">
        <v>2</v>
      </c>
      <c r="H50" s="144" t="s">
        <v>2</v>
      </c>
      <c r="I50" s="310">
        <v>100016</v>
      </c>
      <c r="J50" s="144" t="s">
        <v>2</v>
      </c>
      <c r="K50" s="310">
        <v>100016</v>
      </c>
      <c r="L50" s="16"/>
    </row>
    <row r="51" spans="2:12" ht="12.75" x14ac:dyDescent="0.2">
      <c r="B51" s="159" t="s">
        <v>380</v>
      </c>
      <c r="C51" s="159"/>
      <c r="D51" s="213" t="s">
        <v>2</v>
      </c>
      <c r="E51" s="214">
        <v>213061</v>
      </c>
      <c r="F51" s="213" t="s">
        <v>2</v>
      </c>
      <c r="G51" s="213" t="s">
        <v>2</v>
      </c>
      <c r="H51" s="211">
        <v>-213061</v>
      </c>
      <c r="I51" s="307" t="s">
        <v>2</v>
      </c>
      <c r="J51" s="213" t="s">
        <v>2</v>
      </c>
      <c r="K51" s="307" t="s">
        <v>2</v>
      </c>
      <c r="L51" s="16"/>
    </row>
    <row r="52" spans="2:12" ht="13.5" thickBot="1" x14ac:dyDescent="0.25">
      <c r="B52" s="150" t="s">
        <v>395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92"/>
      <c r="C53" s="592"/>
      <c r="D53" s="593"/>
      <c r="E53" s="593"/>
      <c r="F53" s="593"/>
      <c r="G53" s="593"/>
      <c r="H53" s="592"/>
      <c r="I53" s="593"/>
      <c r="J53" s="593"/>
      <c r="K53" s="593"/>
    </row>
    <row r="54" spans="2:12" ht="12.75" x14ac:dyDescent="0.2">
      <c r="B54" s="150" t="s">
        <v>396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719"/>
      <c r="C55" s="557"/>
      <c r="D55" s="298"/>
      <c r="E55" s="298"/>
      <c r="F55" s="738" t="s">
        <v>268</v>
      </c>
      <c r="G55" s="738"/>
      <c r="H55" s="298"/>
      <c r="I55" s="298"/>
      <c r="J55" s="298"/>
      <c r="K55" s="298"/>
    </row>
    <row r="56" spans="2:12" ht="64.5" thickBot="1" x14ac:dyDescent="0.25">
      <c r="B56" s="737"/>
      <c r="C56" s="585"/>
      <c r="D56" s="296" t="s">
        <v>266</v>
      </c>
      <c r="E56" s="296" t="s">
        <v>267</v>
      </c>
      <c r="F56" s="296" t="s">
        <v>369</v>
      </c>
      <c r="G56" s="296" t="s">
        <v>370</v>
      </c>
      <c r="H56" s="296" t="s">
        <v>371</v>
      </c>
      <c r="I56" s="296" t="s">
        <v>372</v>
      </c>
      <c r="J56" s="296" t="s">
        <v>373</v>
      </c>
      <c r="K56" s="296" t="s">
        <v>204</v>
      </c>
    </row>
    <row r="57" spans="2:12" ht="12.75" x14ac:dyDescent="0.2">
      <c r="B57" s="298"/>
      <c r="C57" s="298"/>
      <c r="D57" s="298" t="s">
        <v>210</v>
      </c>
      <c r="E57" s="299" t="s">
        <v>210</v>
      </c>
      <c r="F57" s="298" t="s">
        <v>210</v>
      </c>
      <c r="G57" s="298" t="s">
        <v>210</v>
      </c>
      <c r="H57" s="298" t="s">
        <v>210</v>
      </c>
      <c r="I57" s="298" t="s">
        <v>210</v>
      </c>
      <c r="J57" s="298" t="s">
        <v>210</v>
      </c>
      <c r="K57" s="298" t="s">
        <v>210</v>
      </c>
    </row>
    <row r="58" spans="2:12" s="23" customFormat="1" ht="12.75" x14ac:dyDescent="0.2">
      <c r="B58" s="20"/>
      <c r="C58" s="20"/>
      <c r="D58" s="586"/>
      <c r="E58" s="586"/>
      <c r="F58" s="586"/>
      <c r="G58" s="586"/>
      <c r="H58" s="586"/>
      <c r="I58" s="587"/>
      <c r="J58" s="586"/>
      <c r="K58" s="587"/>
    </row>
    <row r="59" spans="2:12" ht="12.75" x14ac:dyDescent="0.2">
      <c r="B59" s="150" t="s">
        <v>382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375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376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377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378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380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397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398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375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376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377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378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384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4">
        <v>-100014.876</v>
      </c>
      <c r="J72" s="172">
        <v>0</v>
      </c>
      <c r="K72" s="594">
        <v>-100014.876</v>
      </c>
    </row>
    <row r="73" spans="2:11" ht="12.75" x14ac:dyDescent="0.2">
      <c r="B73" s="186" t="s">
        <v>380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399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400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719"/>
      <c r="C77" s="557"/>
      <c r="D77" s="298"/>
      <c r="E77" s="298"/>
      <c r="F77" s="738" t="s">
        <v>268</v>
      </c>
      <c r="G77" s="738"/>
      <c r="H77" s="298"/>
      <c r="I77" s="298"/>
      <c r="J77" s="298"/>
      <c r="K77" s="298"/>
    </row>
    <row r="78" spans="2:11" ht="64.5" thickBot="1" x14ac:dyDescent="0.25">
      <c r="B78" s="737"/>
      <c r="C78" s="585"/>
      <c r="D78" s="296" t="s">
        <v>266</v>
      </c>
      <c r="E78" s="296" t="s">
        <v>267</v>
      </c>
      <c r="F78" s="296" t="s">
        <v>369</v>
      </c>
      <c r="G78" s="296" t="s">
        <v>370</v>
      </c>
      <c r="H78" s="296" t="s">
        <v>371</v>
      </c>
      <c r="I78" s="296" t="s">
        <v>372</v>
      </c>
      <c r="J78" s="296" t="s">
        <v>373</v>
      </c>
      <c r="K78" s="296" t="s">
        <v>204</v>
      </c>
    </row>
    <row r="79" spans="2:11" ht="12.75" x14ac:dyDescent="0.2">
      <c r="B79" s="298"/>
      <c r="C79" s="298"/>
      <c r="D79" s="298" t="s">
        <v>210</v>
      </c>
      <c r="E79" s="299" t="s">
        <v>210</v>
      </c>
      <c r="F79" s="298" t="s">
        <v>210</v>
      </c>
      <c r="G79" s="298" t="s">
        <v>210</v>
      </c>
      <c r="H79" s="298" t="s">
        <v>210</v>
      </c>
      <c r="I79" s="298" t="s">
        <v>210</v>
      </c>
      <c r="J79" s="298" t="s">
        <v>210</v>
      </c>
      <c r="K79" s="298" t="s">
        <v>210</v>
      </c>
    </row>
    <row r="80" spans="2:11" s="23" customFormat="1" ht="12.75" x14ac:dyDescent="0.2">
      <c r="B80" s="21"/>
      <c r="C80" s="21"/>
      <c r="D80" s="595"/>
      <c r="E80" s="595"/>
      <c r="F80" s="595"/>
      <c r="G80" s="595"/>
      <c r="H80" s="595"/>
      <c r="I80" s="596"/>
      <c r="J80" s="595"/>
      <c r="K80" s="597"/>
    </row>
    <row r="81" spans="2:11" ht="12.75" x14ac:dyDescent="0.2">
      <c r="B81" s="150" t="s">
        <v>382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375</v>
      </c>
      <c r="C82" s="182"/>
      <c r="D82" s="167" t="s">
        <v>0</v>
      </c>
      <c r="E82" s="170" t="s">
        <v>0</v>
      </c>
      <c r="F82" s="170" t="s">
        <v>0</v>
      </c>
      <c r="G82" s="170" t="s">
        <v>0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376</v>
      </c>
      <c r="C83" s="182"/>
      <c r="D83" s="217" t="s">
        <v>0</v>
      </c>
      <c r="E83" s="217" t="s">
        <v>0</v>
      </c>
      <c r="F83" s="217" t="s">
        <v>0</v>
      </c>
      <c r="G83" s="217">
        <v>-655</v>
      </c>
      <c r="H83" s="217" t="s">
        <v>0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377</v>
      </c>
      <c r="C84" s="183"/>
      <c r="D84" s="167" t="s">
        <v>0</v>
      </c>
      <c r="E84" s="171" t="s">
        <v>0</v>
      </c>
      <c r="F84" s="171" t="s">
        <v>0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378</v>
      </c>
      <c r="C85" s="182"/>
      <c r="D85" s="167" t="s">
        <v>0</v>
      </c>
      <c r="E85" s="172" t="s">
        <v>0</v>
      </c>
      <c r="F85" s="172" t="s">
        <v>0</v>
      </c>
      <c r="G85" s="172" t="s">
        <v>0</v>
      </c>
      <c r="H85" s="172" t="s">
        <v>0</v>
      </c>
      <c r="I85" s="313" t="s">
        <v>0</v>
      </c>
      <c r="J85" s="177"/>
      <c r="K85" s="315" t="s">
        <v>0</v>
      </c>
    </row>
    <row r="86" spans="2:11" ht="12.75" x14ac:dyDescent="0.2">
      <c r="B86" s="182" t="s">
        <v>379</v>
      </c>
      <c r="C86" s="182"/>
      <c r="D86" s="167" t="s">
        <v>0</v>
      </c>
      <c r="E86" s="177" t="s">
        <v>0</v>
      </c>
      <c r="F86" s="177" t="s">
        <v>0</v>
      </c>
      <c r="G86" s="177" t="s">
        <v>0</v>
      </c>
      <c r="H86" s="177" t="s">
        <v>0</v>
      </c>
      <c r="I86" s="313" t="s">
        <v>0</v>
      </c>
      <c r="J86" s="177"/>
      <c r="K86" s="316" t="s">
        <v>0</v>
      </c>
    </row>
    <row r="87" spans="2:11" ht="12.75" x14ac:dyDescent="0.2">
      <c r="B87" s="182" t="s">
        <v>380</v>
      </c>
      <c r="C87" s="182"/>
      <c r="D87" s="218" t="s">
        <v>0</v>
      </c>
      <c r="E87" s="218">
        <v>-4852</v>
      </c>
      <c r="F87" s="218" t="s">
        <v>0</v>
      </c>
      <c r="G87" s="218" t="s">
        <v>0</v>
      </c>
      <c r="H87" s="218">
        <v>4852</v>
      </c>
      <c r="I87" s="314" t="s">
        <v>0</v>
      </c>
      <c r="J87" s="218"/>
      <c r="K87" s="317" t="s">
        <v>0</v>
      </c>
    </row>
    <row r="88" spans="2:11" ht="13.5" thickBot="1" x14ac:dyDescent="0.25">
      <c r="B88" s="150" t="s">
        <v>401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398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389</v>
      </c>
      <c r="C91" s="182"/>
      <c r="D91" s="167" t="s">
        <v>0</v>
      </c>
      <c r="E91" s="170" t="s">
        <v>0</v>
      </c>
      <c r="F91" s="170" t="s">
        <v>0</v>
      </c>
      <c r="G91" s="170" t="s">
        <v>0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390</v>
      </c>
      <c r="C92" s="182"/>
      <c r="D92" s="217" t="s">
        <v>0</v>
      </c>
      <c r="E92" s="217" t="s">
        <v>0</v>
      </c>
      <c r="F92" s="217" t="s">
        <v>0</v>
      </c>
      <c r="G92" s="217">
        <v>-579</v>
      </c>
      <c r="H92" s="217" t="s">
        <v>0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377</v>
      </c>
      <c r="C93" s="183"/>
      <c r="D93" s="167" t="s">
        <v>0</v>
      </c>
      <c r="E93" s="176" t="s">
        <v>0</v>
      </c>
      <c r="F93" s="176" t="s">
        <v>0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378</v>
      </c>
      <c r="C94" s="182"/>
      <c r="D94" s="172">
        <v>72445</v>
      </c>
      <c r="E94" s="172">
        <v>25529</v>
      </c>
      <c r="F94" s="172" t="s">
        <v>0</v>
      </c>
      <c r="G94" s="172" t="s">
        <v>0</v>
      </c>
      <c r="H94" s="172" t="s">
        <v>0</v>
      </c>
      <c r="I94" s="313">
        <v>97974</v>
      </c>
      <c r="J94" s="177" t="s">
        <v>0</v>
      </c>
      <c r="K94" s="313">
        <v>97975</v>
      </c>
    </row>
    <row r="95" spans="2:11" ht="12.75" x14ac:dyDescent="0.2">
      <c r="B95" s="182" t="s">
        <v>379</v>
      </c>
      <c r="C95" s="182"/>
      <c r="D95" s="167" t="s">
        <v>0</v>
      </c>
      <c r="E95" s="172" t="s">
        <v>0</v>
      </c>
      <c r="F95" s="172" t="s">
        <v>0</v>
      </c>
      <c r="G95" s="172" t="s">
        <v>0</v>
      </c>
      <c r="H95" s="172">
        <v>-137496</v>
      </c>
      <c r="I95" s="313">
        <v>-137496</v>
      </c>
      <c r="J95" s="177" t="s">
        <v>0</v>
      </c>
      <c r="K95" s="313">
        <v>-137496</v>
      </c>
    </row>
    <row r="96" spans="2:11" ht="12.75" x14ac:dyDescent="0.2">
      <c r="B96" s="182" t="s">
        <v>384</v>
      </c>
      <c r="C96" s="182"/>
      <c r="D96" s="167" t="s">
        <v>0</v>
      </c>
      <c r="E96" s="172">
        <v>-100015</v>
      </c>
      <c r="F96" s="172" t="s">
        <v>0</v>
      </c>
      <c r="G96" s="172" t="s">
        <v>0</v>
      </c>
      <c r="H96" s="172" t="s">
        <v>0</v>
      </c>
      <c r="I96" s="313">
        <v>-100015</v>
      </c>
      <c r="J96" s="177" t="s">
        <v>0</v>
      </c>
      <c r="K96" s="313">
        <v>-100015</v>
      </c>
    </row>
    <row r="97" spans="2:11" ht="12.75" x14ac:dyDescent="0.2">
      <c r="B97" s="182" t="s">
        <v>380</v>
      </c>
      <c r="C97" s="182"/>
      <c r="D97" s="218" t="s">
        <v>0</v>
      </c>
      <c r="E97" s="218">
        <v>7527</v>
      </c>
      <c r="F97" s="218" t="s">
        <v>0</v>
      </c>
      <c r="G97" s="218" t="s">
        <v>0</v>
      </c>
      <c r="H97" s="218">
        <v>-7527</v>
      </c>
      <c r="I97" s="314" t="s">
        <v>0</v>
      </c>
      <c r="J97" s="218" t="s">
        <v>0</v>
      </c>
      <c r="K97" s="314" t="s">
        <v>0</v>
      </c>
    </row>
    <row r="98" spans="2:11" ht="13.5" thickBot="1" x14ac:dyDescent="0.25">
      <c r="B98" s="150" t="s">
        <v>402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403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719"/>
      <c r="C101" s="557"/>
      <c r="D101" s="298"/>
      <c r="E101" s="298"/>
      <c r="F101" s="738" t="s">
        <v>268</v>
      </c>
      <c r="G101" s="738"/>
      <c r="H101" s="298"/>
      <c r="I101" s="298"/>
      <c r="J101" s="298"/>
      <c r="K101" s="298"/>
    </row>
    <row r="102" spans="2:11" ht="64.5" thickBot="1" x14ac:dyDescent="0.25">
      <c r="B102" s="737"/>
      <c r="C102" s="585"/>
      <c r="D102" s="296" t="s">
        <v>266</v>
      </c>
      <c r="E102" s="296" t="s">
        <v>267</v>
      </c>
      <c r="F102" s="296" t="s">
        <v>369</v>
      </c>
      <c r="G102" s="296" t="s">
        <v>370</v>
      </c>
      <c r="H102" s="296" t="s">
        <v>371</v>
      </c>
      <c r="I102" s="296" t="s">
        <v>372</v>
      </c>
      <c r="J102" s="296" t="s">
        <v>373</v>
      </c>
      <c r="K102" s="296" t="s">
        <v>204</v>
      </c>
    </row>
    <row r="103" spans="2:11" ht="12.75" x14ac:dyDescent="0.2">
      <c r="B103" s="298"/>
      <c r="C103" s="298"/>
      <c r="D103" s="298" t="s">
        <v>210</v>
      </c>
      <c r="E103" s="299" t="s">
        <v>210</v>
      </c>
      <c r="F103" s="298" t="s">
        <v>210</v>
      </c>
      <c r="G103" s="298" t="s">
        <v>210</v>
      </c>
      <c r="H103" s="298" t="s">
        <v>210</v>
      </c>
      <c r="I103" s="298" t="s">
        <v>210</v>
      </c>
      <c r="J103" s="298" t="s">
        <v>210</v>
      </c>
      <c r="K103" s="298" t="s">
        <v>210</v>
      </c>
    </row>
    <row r="104" spans="2:11" s="23" customFormat="1" ht="12.75" x14ac:dyDescent="0.2">
      <c r="B104" s="11"/>
      <c r="C104" s="11"/>
      <c r="D104" s="586"/>
      <c r="E104" s="586"/>
      <c r="F104" s="586"/>
      <c r="G104" s="586"/>
      <c r="H104" s="586"/>
      <c r="I104" s="596"/>
      <c r="J104" s="586"/>
      <c r="K104" s="587"/>
    </row>
    <row r="105" spans="2:11" ht="12.75" x14ac:dyDescent="0.2">
      <c r="B105" s="150" t="s">
        <v>382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375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376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377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378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404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0</v>
      </c>
      <c r="J110" s="172">
        <v>0</v>
      </c>
      <c r="K110" s="313" t="s">
        <v>0</v>
      </c>
    </row>
    <row r="111" spans="2:11" ht="12.75" x14ac:dyDescent="0.2">
      <c r="B111" s="182" t="s">
        <v>379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0</v>
      </c>
      <c r="J111" s="170">
        <v>-1111</v>
      </c>
      <c r="K111" s="313">
        <v>-1111</v>
      </c>
    </row>
    <row r="112" spans="2:11" ht="12.75" x14ac:dyDescent="0.2">
      <c r="B112" s="182" t="s">
        <v>384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380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0</v>
      </c>
      <c r="J113" s="217">
        <v>0</v>
      </c>
      <c r="K113" s="314" t="s">
        <v>0</v>
      </c>
    </row>
    <row r="114" spans="2:11" ht="13.5" thickBot="1" x14ac:dyDescent="0.25">
      <c r="B114" s="150" t="s">
        <v>385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398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389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390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377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378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379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384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380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0</v>
      </c>
      <c r="J123" s="217">
        <v>0</v>
      </c>
      <c r="K123" s="314" t="s">
        <v>0</v>
      </c>
    </row>
    <row r="124" spans="2:11" ht="13.5" thickBot="1" x14ac:dyDescent="0.25">
      <c r="B124" s="150" t="s">
        <v>405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406</v>
      </c>
      <c r="C126" s="150"/>
    </row>
    <row r="127" spans="2:11" ht="13.5" thickBot="1" x14ac:dyDescent="0.25">
      <c r="B127" s="719"/>
      <c r="C127" s="557"/>
      <c r="D127" s="298"/>
      <c r="E127" s="298"/>
      <c r="F127" s="738" t="s">
        <v>268</v>
      </c>
      <c r="G127" s="738"/>
      <c r="H127" s="298"/>
      <c r="I127" s="298"/>
      <c r="J127" s="298"/>
      <c r="K127" s="298"/>
    </row>
    <row r="128" spans="2:11" ht="65.25" customHeight="1" thickBot="1" x14ac:dyDescent="0.25">
      <c r="B128" s="737"/>
      <c r="C128" s="585"/>
      <c r="D128" s="296" t="s">
        <v>266</v>
      </c>
      <c r="E128" s="296" t="s">
        <v>267</v>
      </c>
      <c r="F128" s="296" t="s">
        <v>369</v>
      </c>
      <c r="G128" s="296" t="s">
        <v>370</v>
      </c>
      <c r="H128" s="296" t="s">
        <v>387</v>
      </c>
      <c r="I128" s="296" t="s">
        <v>372</v>
      </c>
      <c r="J128" s="296" t="s">
        <v>373</v>
      </c>
      <c r="K128" s="296" t="s">
        <v>204</v>
      </c>
    </row>
    <row r="129" spans="2:11" ht="12.75" x14ac:dyDescent="0.2">
      <c r="B129" s="298"/>
      <c r="C129" s="298"/>
      <c r="D129" s="298" t="s">
        <v>210</v>
      </c>
      <c r="E129" s="299" t="s">
        <v>210</v>
      </c>
      <c r="F129" s="298" t="s">
        <v>210</v>
      </c>
      <c r="G129" s="298" t="s">
        <v>210</v>
      </c>
      <c r="H129" s="298" t="s">
        <v>210</v>
      </c>
      <c r="I129" s="298" t="s">
        <v>210</v>
      </c>
      <c r="J129" s="298" t="s">
        <v>210</v>
      </c>
      <c r="K129" s="298" t="s">
        <v>210</v>
      </c>
    </row>
    <row r="130" spans="2:11" s="23" customFormat="1" ht="8.25" customHeight="1" x14ac:dyDescent="0.2">
      <c r="B130" s="70"/>
      <c r="C130" s="70"/>
      <c r="D130" s="598"/>
      <c r="E130" s="598"/>
      <c r="F130" s="598"/>
      <c r="G130" s="598"/>
      <c r="H130" s="598"/>
      <c r="I130" s="598"/>
      <c r="J130" s="598"/>
      <c r="K130" s="598"/>
    </row>
    <row r="131" spans="2:11" ht="12.75" x14ac:dyDescent="0.2">
      <c r="B131" s="150" t="s">
        <v>393</v>
      </c>
      <c r="C131" s="150"/>
      <c r="D131" s="164">
        <v>2889200</v>
      </c>
      <c r="E131" s="164">
        <v>122773</v>
      </c>
      <c r="F131" s="164" t="s">
        <v>6</v>
      </c>
      <c r="G131" s="164">
        <v>-267</v>
      </c>
      <c r="H131" s="164">
        <v>159947</v>
      </c>
      <c r="I131" s="300">
        <v>3142594</v>
      </c>
      <c r="J131" s="164" t="s">
        <v>7</v>
      </c>
      <c r="K131" s="300">
        <v>3214672</v>
      </c>
    </row>
    <row r="132" spans="2:11" ht="12.75" x14ac:dyDescent="0.2">
      <c r="B132" s="161" t="s">
        <v>389</v>
      </c>
      <c r="C132" s="161"/>
      <c r="D132" s="167" t="s">
        <v>2</v>
      </c>
      <c r="E132" s="167" t="s">
        <v>2</v>
      </c>
      <c r="F132" s="167" t="s">
        <v>2</v>
      </c>
      <c r="G132" s="167" t="s">
        <v>2</v>
      </c>
      <c r="H132" s="167">
        <v>74043</v>
      </c>
      <c r="I132" s="313">
        <v>74043</v>
      </c>
      <c r="J132" s="167" t="s">
        <v>8</v>
      </c>
      <c r="K132" s="313">
        <v>65387</v>
      </c>
    </row>
    <row r="133" spans="2:11" ht="12.75" x14ac:dyDescent="0.2">
      <c r="B133" s="161" t="s">
        <v>390</v>
      </c>
      <c r="C133" s="161"/>
      <c r="D133" s="216" t="s">
        <v>2</v>
      </c>
      <c r="E133" s="216" t="s">
        <v>2</v>
      </c>
      <c r="F133" s="216">
        <v>12877</v>
      </c>
      <c r="G133" s="216">
        <v>57</v>
      </c>
      <c r="H133" s="216" t="s">
        <v>2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377</v>
      </c>
      <c r="C134" s="162"/>
      <c r="D134" s="165" t="s">
        <v>9</v>
      </c>
      <c r="E134" s="165" t="s">
        <v>2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10</v>
      </c>
      <c r="K134" s="300">
        <v>78387</v>
      </c>
    </row>
    <row r="135" spans="2:11" ht="12.75" x14ac:dyDescent="0.2">
      <c r="B135" s="161" t="s">
        <v>378</v>
      </c>
      <c r="C135" s="161"/>
      <c r="D135" s="167">
        <v>1</v>
      </c>
      <c r="E135" s="167">
        <v>117079</v>
      </c>
      <c r="F135" s="167" t="s">
        <v>2</v>
      </c>
      <c r="G135" s="167" t="s">
        <v>2</v>
      </c>
      <c r="H135" s="167" t="s">
        <v>2</v>
      </c>
      <c r="I135" s="313">
        <v>117080</v>
      </c>
      <c r="J135" s="167" t="s">
        <v>2</v>
      </c>
      <c r="K135" s="313">
        <v>117080</v>
      </c>
    </row>
    <row r="136" spans="2:11" ht="12.75" x14ac:dyDescent="0.2">
      <c r="B136" s="161" t="s">
        <v>383</v>
      </c>
      <c r="C136" s="161"/>
      <c r="D136" s="167" t="s">
        <v>11</v>
      </c>
      <c r="E136" s="167">
        <v>139982</v>
      </c>
      <c r="F136" s="167" t="s">
        <v>2</v>
      </c>
      <c r="G136" s="167" t="s">
        <v>2</v>
      </c>
      <c r="H136" s="167">
        <v>582318</v>
      </c>
      <c r="I136" s="313" t="s">
        <v>2</v>
      </c>
      <c r="J136" s="167" t="s">
        <v>2</v>
      </c>
      <c r="K136" s="313" t="s">
        <v>2</v>
      </c>
    </row>
    <row r="137" spans="2:11" ht="12.75" x14ac:dyDescent="0.2">
      <c r="B137" s="161" t="s">
        <v>394</v>
      </c>
      <c r="C137" s="161"/>
      <c r="D137" s="167" t="s">
        <v>2</v>
      </c>
      <c r="E137" s="167">
        <v>-150</v>
      </c>
      <c r="F137" s="167" t="s">
        <v>2</v>
      </c>
      <c r="G137" s="167" t="s">
        <v>2</v>
      </c>
      <c r="H137" s="167" t="s">
        <v>2</v>
      </c>
      <c r="I137" s="313">
        <v>-150</v>
      </c>
      <c r="J137" s="167" t="s">
        <v>2</v>
      </c>
      <c r="K137" s="313">
        <v>-150</v>
      </c>
    </row>
    <row r="138" spans="2:11" ht="12.75" x14ac:dyDescent="0.2">
      <c r="B138" s="161" t="s">
        <v>379</v>
      </c>
      <c r="C138" s="161"/>
      <c r="D138" s="167" t="s">
        <v>2</v>
      </c>
      <c r="E138" s="167" t="s">
        <v>2</v>
      </c>
      <c r="F138" s="167" t="s">
        <v>2</v>
      </c>
      <c r="G138" s="167" t="s">
        <v>2</v>
      </c>
      <c r="H138" s="167" t="s">
        <v>2</v>
      </c>
      <c r="I138" s="313" t="s">
        <v>2</v>
      </c>
      <c r="J138" s="167" t="s">
        <v>12</v>
      </c>
      <c r="K138" s="313" t="s">
        <v>12</v>
      </c>
    </row>
    <row r="139" spans="2:11" ht="12.75" x14ac:dyDescent="0.2">
      <c r="B139" s="161" t="s">
        <v>384</v>
      </c>
      <c r="C139" s="161"/>
      <c r="D139" s="167" t="s">
        <v>13</v>
      </c>
      <c r="E139" s="167">
        <v>100016</v>
      </c>
      <c r="F139" s="167" t="s">
        <v>2</v>
      </c>
      <c r="G139" s="167" t="s">
        <v>2</v>
      </c>
      <c r="H139" s="167" t="s">
        <v>2</v>
      </c>
      <c r="I139" s="313">
        <v>100016</v>
      </c>
      <c r="J139" s="167" t="s">
        <v>2</v>
      </c>
      <c r="K139" s="313">
        <v>100016</v>
      </c>
    </row>
    <row r="140" spans="2:11" ht="12.75" x14ac:dyDescent="0.2">
      <c r="B140" s="161" t="s">
        <v>380</v>
      </c>
      <c r="C140" s="161"/>
      <c r="D140" s="216" t="s">
        <v>2</v>
      </c>
      <c r="E140" s="216">
        <v>213061</v>
      </c>
      <c r="F140" s="216" t="s">
        <v>2</v>
      </c>
      <c r="G140" s="216" t="s">
        <v>2</v>
      </c>
      <c r="H140" s="216" t="s">
        <v>14</v>
      </c>
      <c r="I140" s="314" t="s">
        <v>2</v>
      </c>
      <c r="J140" s="216" t="s">
        <v>2</v>
      </c>
      <c r="K140" s="314" t="s">
        <v>2</v>
      </c>
    </row>
    <row r="141" spans="2:11" ht="13.5" thickBot="1" x14ac:dyDescent="0.25">
      <c r="B141" s="150" t="s">
        <v>395</v>
      </c>
      <c r="C141" s="150"/>
      <c r="D141" s="195">
        <v>2166901</v>
      </c>
      <c r="E141" s="195">
        <v>692761</v>
      </c>
      <c r="F141" s="195" t="s">
        <v>15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9"/>
      <c r="C142" s="599"/>
      <c r="D142" s="167"/>
      <c r="E142" s="167"/>
      <c r="F142" s="167"/>
      <c r="G142" s="167"/>
      <c r="H142" s="167"/>
      <c r="I142" s="600"/>
      <c r="J142" s="167"/>
      <c r="K142" s="600"/>
    </row>
    <row r="143" spans="2:11" ht="12.75" x14ac:dyDescent="0.2">
      <c r="B143" s="150" t="s">
        <v>407</v>
      </c>
      <c r="C143" s="150"/>
      <c r="D143" s="169">
        <v>2166901</v>
      </c>
      <c r="E143" s="169">
        <v>692761</v>
      </c>
      <c r="F143" s="169" t="s">
        <v>15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389</v>
      </c>
      <c r="C144" s="161"/>
      <c r="D144" s="167" t="s">
        <v>2</v>
      </c>
      <c r="E144" s="167" t="s">
        <v>2</v>
      </c>
      <c r="F144" s="167" t="s">
        <v>2</v>
      </c>
      <c r="G144" s="167" t="s">
        <v>2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390</v>
      </c>
      <c r="C145" s="161"/>
      <c r="D145" s="601" t="s">
        <v>2</v>
      </c>
      <c r="E145" s="601" t="s">
        <v>2</v>
      </c>
      <c r="F145" s="601" t="s">
        <v>16</v>
      </c>
      <c r="G145" s="601" t="s">
        <v>17</v>
      </c>
      <c r="H145" s="601" t="s">
        <v>2</v>
      </c>
      <c r="I145" s="317" t="s">
        <v>18</v>
      </c>
      <c r="J145" s="602" t="s">
        <v>19</v>
      </c>
      <c r="K145" s="314" t="s">
        <v>5</v>
      </c>
    </row>
    <row r="146" spans="2:11" s="105" customFormat="1" ht="12.75" x14ac:dyDescent="0.2">
      <c r="B146" s="162" t="s">
        <v>377</v>
      </c>
      <c r="C146" s="162"/>
      <c r="D146" s="603" t="s">
        <v>2</v>
      </c>
      <c r="E146" s="603" t="s">
        <v>2</v>
      </c>
      <c r="F146" s="603" t="s">
        <v>16</v>
      </c>
      <c r="G146" s="603" t="s">
        <v>17</v>
      </c>
      <c r="H146" s="603">
        <v>58987</v>
      </c>
      <c r="I146" s="300">
        <v>23692</v>
      </c>
      <c r="J146" s="603">
        <v>1123</v>
      </c>
      <c r="K146" s="300">
        <v>24815</v>
      </c>
    </row>
    <row r="147" spans="2:11" ht="12.75" x14ac:dyDescent="0.2">
      <c r="B147" s="161" t="s">
        <v>378</v>
      </c>
      <c r="C147" s="161"/>
      <c r="D147" s="604">
        <v>72445</v>
      </c>
      <c r="E147" s="604">
        <v>25530</v>
      </c>
      <c r="F147" s="604" t="s">
        <v>2</v>
      </c>
      <c r="G147" s="604" t="s">
        <v>2</v>
      </c>
      <c r="H147" s="604" t="s">
        <v>2</v>
      </c>
      <c r="I147" s="313">
        <v>97975</v>
      </c>
      <c r="J147" s="604" t="s">
        <v>2</v>
      </c>
      <c r="K147" s="313">
        <v>97975</v>
      </c>
    </row>
    <row r="148" spans="2:11" ht="12.75" x14ac:dyDescent="0.2">
      <c r="B148" s="161" t="s">
        <v>379</v>
      </c>
      <c r="C148" s="161"/>
      <c r="D148" s="167" t="s">
        <v>2</v>
      </c>
      <c r="E148" s="167" t="s">
        <v>2</v>
      </c>
      <c r="F148" s="167" t="s">
        <v>2</v>
      </c>
      <c r="G148" s="167" t="s">
        <v>2</v>
      </c>
      <c r="H148" s="167" t="s">
        <v>20</v>
      </c>
      <c r="I148" s="313" t="s">
        <v>20</v>
      </c>
      <c r="J148" s="167" t="s">
        <v>2</v>
      </c>
      <c r="K148" s="313" t="s">
        <v>20</v>
      </c>
    </row>
    <row r="149" spans="2:11" ht="12.75" x14ac:dyDescent="0.2">
      <c r="B149" s="161" t="s">
        <v>384</v>
      </c>
      <c r="C149" s="161"/>
      <c r="D149" s="167" t="s">
        <v>2</v>
      </c>
      <c r="E149" s="167" t="s">
        <v>21</v>
      </c>
      <c r="F149" s="167" t="s">
        <v>2</v>
      </c>
      <c r="G149" s="167" t="s">
        <v>2</v>
      </c>
      <c r="H149" s="167" t="s">
        <v>9</v>
      </c>
      <c r="I149" s="313" t="s">
        <v>21</v>
      </c>
      <c r="J149" s="167" t="s">
        <v>2</v>
      </c>
      <c r="K149" s="313">
        <v>-100016</v>
      </c>
    </row>
    <row r="150" spans="2:11" ht="12.75" x14ac:dyDescent="0.2">
      <c r="B150" s="161" t="s">
        <v>380</v>
      </c>
      <c r="C150" s="161"/>
      <c r="D150" s="602" t="s">
        <v>2</v>
      </c>
      <c r="E150" s="602" t="s">
        <v>22</v>
      </c>
      <c r="F150" s="602" t="s">
        <v>2</v>
      </c>
      <c r="G150" s="602" t="s">
        <v>2</v>
      </c>
      <c r="H150" s="217">
        <v>2932</v>
      </c>
      <c r="I150" s="314" t="s">
        <v>2</v>
      </c>
      <c r="J150" s="602" t="s">
        <v>2</v>
      </c>
      <c r="K150" s="314" t="s">
        <v>2</v>
      </c>
    </row>
    <row r="151" spans="2:11" ht="13.5" thickBot="1" x14ac:dyDescent="0.25">
      <c r="B151" s="150" t="s">
        <v>408</v>
      </c>
      <c r="C151" s="150"/>
      <c r="D151" s="194">
        <v>2239346</v>
      </c>
      <c r="E151" s="194">
        <v>615343</v>
      </c>
      <c r="F151" s="194" t="s">
        <v>23</v>
      </c>
      <c r="G151" s="194" t="s">
        <v>24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409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719"/>
      <c r="C154" s="557"/>
      <c r="D154" s="298"/>
      <c r="E154" s="298"/>
      <c r="F154" s="739" t="s">
        <v>268</v>
      </c>
      <c r="G154" s="739"/>
      <c r="H154" s="298"/>
      <c r="I154" s="298"/>
      <c r="J154" s="298"/>
      <c r="K154" s="298"/>
    </row>
    <row r="155" spans="2:11" ht="64.5" thickBot="1" x14ac:dyDescent="0.25">
      <c r="B155" s="737"/>
      <c r="C155" s="585"/>
      <c r="D155" s="296" t="s">
        <v>266</v>
      </c>
      <c r="E155" s="296" t="s">
        <v>267</v>
      </c>
      <c r="F155" s="296" t="s">
        <v>369</v>
      </c>
      <c r="G155" s="296" t="s">
        <v>370</v>
      </c>
      <c r="H155" s="296" t="s">
        <v>269</v>
      </c>
      <c r="I155" s="296" t="s">
        <v>372</v>
      </c>
      <c r="J155" s="296" t="s">
        <v>373</v>
      </c>
      <c r="K155" s="296" t="s">
        <v>204</v>
      </c>
    </row>
    <row r="156" spans="2:11" ht="12.75" x14ac:dyDescent="0.2">
      <c r="B156" s="298"/>
      <c r="C156" s="298"/>
      <c r="D156" s="298" t="s">
        <v>210</v>
      </c>
      <c r="E156" s="299" t="s">
        <v>210</v>
      </c>
      <c r="F156" s="298" t="s">
        <v>210</v>
      </c>
      <c r="G156" s="298" t="s">
        <v>210</v>
      </c>
      <c r="H156" s="298" t="s">
        <v>210</v>
      </c>
      <c r="I156" s="298" t="s">
        <v>210</v>
      </c>
      <c r="J156" s="298" t="s">
        <v>210</v>
      </c>
      <c r="K156" s="298" t="s">
        <v>210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398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375</v>
      </c>
      <c r="C159" s="161"/>
      <c r="D159" s="167" t="s">
        <v>40</v>
      </c>
      <c r="E159" s="167" t="s">
        <v>40</v>
      </c>
      <c r="F159" s="167" t="s">
        <v>41</v>
      </c>
      <c r="G159" s="167" t="s">
        <v>40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376</v>
      </c>
      <c r="C160" s="161"/>
      <c r="D160" s="216" t="s">
        <v>40</v>
      </c>
      <c r="E160" s="216" t="s">
        <v>40</v>
      </c>
      <c r="F160" s="216" t="s">
        <v>40</v>
      </c>
      <c r="G160" s="216">
        <v>77</v>
      </c>
      <c r="H160" s="216" t="s">
        <v>40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377</v>
      </c>
      <c r="C161" s="162"/>
      <c r="D161" s="167" t="s">
        <v>40</v>
      </c>
      <c r="E161" s="167" t="s">
        <v>40</v>
      </c>
      <c r="F161" s="167" t="s">
        <v>40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378</v>
      </c>
      <c r="C162" s="161"/>
      <c r="D162" s="167">
        <v>72445</v>
      </c>
      <c r="E162" s="167">
        <v>26051</v>
      </c>
      <c r="F162" s="167" t="s">
        <v>40</v>
      </c>
      <c r="G162" s="167" t="s">
        <v>40</v>
      </c>
      <c r="H162" s="167" t="s">
        <v>40</v>
      </c>
      <c r="I162" s="313">
        <v>98496</v>
      </c>
      <c r="J162" s="167" t="s">
        <v>40</v>
      </c>
      <c r="K162" s="313">
        <v>98496</v>
      </c>
    </row>
    <row r="163" spans="2:11" ht="12.75" x14ac:dyDescent="0.2">
      <c r="B163" s="161" t="s">
        <v>384</v>
      </c>
      <c r="C163" s="161"/>
      <c r="D163" s="167" t="s">
        <v>40</v>
      </c>
      <c r="E163" s="167">
        <v>-100015</v>
      </c>
      <c r="F163" s="167" t="s">
        <v>40</v>
      </c>
      <c r="G163" s="167" t="s">
        <v>40</v>
      </c>
      <c r="H163" s="167" t="s">
        <v>40</v>
      </c>
      <c r="I163" s="313">
        <v>-100015</v>
      </c>
      <c r="J163" s="167" t="s">
        <v>40</v>
      </c>
      <c r="K163" s="313">
        <v>-100015</v>
      </c>
    </row>
    <row r="164" spans="2:11" ht="13.5" thickBot="1" x14ac:dyDescent="0.25">
      <c r="B164" s="151" t="s">
        <v>399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410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411</v>
      </c>
      <c r="C167" s="180"/>
      <c r="D167" s="167" t="s">
        <v>0</v>
      </c>
      <c r="E167" s="167" t="s">
        <v>0</v>
      </c>
      <c r="F167" s="167" t="s">
        <v>0</v>
      </c>
      <c r="G167" s="167" t="s">
        <v>0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376</v>
      </c>
      <c r="C168" s="180"/>
      <c r="D168" s="216" t="s">
        <v>0</v>
      </c>
      <c r="E168" s="216" t="s">
        <v>0</v>
      </c>
      <c r="F168" s="216" t="s">
        <v>0</v>
      </c>
      <c r="G168" s="216">
        <v>2065</v>
      </c>
      <c r="H168" s="216" t="s">
        <v>0</v>
      </c>
      <c r="I168" s="317">
        <v>2065</v>
      </c>
      <c r="J168" s="216" t="s">
        <v>0</v>
      </c>
      <c r="K168" s="314">
        <v>2065</v>
      </c>
    </row>
    <row r="169" spans="2:11" s="105" customFormat="1" ht="12.75" x14ac:dyDescent="0.2">
      <c r="B169" s="181" t="s">
        <v>377</v>
      </c>
      <c r="C169" s="181"/>
      <c r="D169" s="167" t="s">
        <v>0</v>
      </c>
      <c r="E169" s="167" t="s">
        <v>0</v>
      </c>
      <c r="F169" s="167" t="s">
        <v>0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322</v>
      </c>
      <c r="C170" s="161"/>
      <c r="D170" s="216" t="s">
        <v>0</v>
      </c>
      <c r="E170" s="216" t="s">
        <v>0</v>
      </c>
      <c r="F170" s="216" t="s">
        <v>0</v>
      </c>
      <c r="G170" s="216" t="s">
        <v>0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412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0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413</v>
      </c>
      <c r="C173" s="150"/>
    </row>
    <row r="174" spans="2:11" ht="13.5" customHeight="1" thickBot="1" x14ac:dyDescent="0.25">
      <c r="B174" s="719"/>
      <c r="C174" s="557"/>
      <c r="D174" s="298"/>
      <c r="E174" s="298"/>
      <c r="F174" s="738" t="s">
        <v>268</v>
      </c>
      <c r="G174" s="738"/>
      <c r="H174" s="298"/>
      <c r="I174" s="298"/>
      <c r="J174" s="298"/>
      <c r="K174" s="298"/>
    </row>
    <row r="175" spans="2:11" ht="77.25" thickBot="1" x14ac:dyDescent="0.25">
      <c r="B175" s="737"/>
      <c r="C175" s="585"/>
      <c r="D175" s="296" t="s">
        <v>266</v>
      </c>
      <c r="E175" s="296" t="s">
        <v>267</v>
      </c>
      <c r="F175" s="296" t="s">
        <v>369</v>
      </c>
      <c r="G175" s="295" t="s">
        <v>370</v>
      </c>
      <c r="H175" s="296" t="s">
        <v>270</v>
      </c>
      <c r="I175" s="296" t="s">
        <v>372</v>
      </c>
      <c r="J175" s="296" t="s">
        <v>373</v>
      </c>
      <c r="K175" s="296" t="s">
        <v>204</v>
      </c>
    </row>
    <row r="176" spans="2:11" ht="12.75" x14ac:dyDescent="0.2">
      <c r="B176" s="298"/>
      <c r="C176" s="298"/>
      <c r="D176" s="298" t="s">
        <v>210</v>
      </c>
      <c r="E176" s="557" t="s">
        <v>414</v>
      </c>
      <c r="F176" s="298" t="s">
        <v>210</v>
      </c>
      <c r="G176" s="298" t="s">
        <v>210</v>
      </c>
      <c r="H176" s="298" t="s">
        <v>210</v>
      </c>
      <c r="I176" s="298" t="s">
        <v>210</v>
      </c>
      <c r="J176" s="298" t="s">
        <v>210</v>
      </c>
      <c r="K176" s="298" t="s">
        <v>210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398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411</v>
      </c>
      <c r="C179" s="161"/>
      <c r="D179" s="167" t="s">
        <v>0</v>
      </c>
      <c r="E179" s="167" t="s">
        <v>0</v>
      </c>
      <c r="F179" s="167" t="s">
        <v>0</v>
      </c>
      <c r="G179" s="167" t="s">
        <v>0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376</v>
      </c>
      <c r="C180" s="161"/>
      <c r="D180" s="216" t="s">
        <v>0</v>
      </c>
      <c r="E180" s="216" t="s">
        <v>0</v>
      </c>
      <c r="F180" s="216" t="s">
        <v>0</v>
      </c>
      <c r="G180" s="216">
        <v>-579</v>
      </c>
      <c r="H180" s="216" t="s">
        <v>0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377</v>
      </c>
      <c r="C181" s="162"/>
      <c r="D181" s="167" t="s">
        <v>0</v>
      </c>
      <c r="E181" s="167" t="s">
        <v>0</v>
      </c>
      <c r="F181" s="167" t="s">
        <v>0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378</v>
      </c>
      <c r="C182" s="161"/>
      <c r="D182" s="167">
        <v>72445</v>
      </c>
      <c r="E182" s="167">
        <v>25529</v>
      </c>
      <c r="F182" s="167" t="s">
        <v>0</v>
      </c>
      <c r="G182" s="167" t="s">
        <v>0</v>
      </c>
      <c r="H182" s="167" t="s">
        <v>0</v>
      </c>
      <c r="I182" s="313">
        <v>97974</v>
      </c>
      <c r="J182" s="167" t="s">
        <v>0</v>
      </c>
      <c r="K182" s="313">
        <v>97974</v>
      </c>
    </row>
    <row r="183" spans="2:12" ht="12.75" x14ac:dyDescent="0.2">
      <c r="B183" s="161" t="s">
        <v>379</v>
      </c>
      <c r="C183" s="161"/>
      <c r="D183" s="167" t="s">
        <v>0</v>
      </c>
      <c r="E183" s="167" t="s">
        <v>0</v>
      </c>
      <c r="F183" s="167" t="s">
        <v>0</v>
      </c>
      <c r="G183" s="167" t="s">
        <v>0</v>
      </c>
      <c r="H183" s="167">
        <v>-137496</v>
      </c>
      <c r="I183" s="313">
        <v>-137496</v>
      </c>
      <c r="J183" s="167" t="s">
        <v>0</v>
      </c>
      <c r="K183" s="313">
        <v>-137496</v>
      </c>
    </row>
    <row r="184" spans="2:12" ht="12.75" x14ac:dyDescent="0.2">
      <c r="B184" s="161" t="s">
        <v>384</v>
      </c>
      <c r="C184" s="161"/>
      <c r="D184" s="167" t="s">
        <v>0</v>
      </c>
      <c r="E184" s="167">
        <v>-100015</v>
      </c>
      <c r="F184" s="167" t="s">
        <v>0</v>
      </c>
      <c r="G184" s="167" t="s">
        <v>0</v>
      </c>
      <c r="H184" s="167" t="s">
        <v>0</v>
      </c>
      <c r="I184" s="313">
        <v>-100015</v>
      </c>
      <c r="J184" s="167" t="s">
        <v>0</v>
      </c>
      <c r="K184" s="313">
        <v>-100015</v>
      </c>
    </row>
    <row r="185" spans="2:12" ht="12.75" x14ac:dyDescent="0.2">
      <c r="B185" s="161" t="s">
        <v>380</v>
      </c>
      <c r="C185" s="161"/>
      <c r="D185" s="167" t="s">
        <v>0</v>
      </c>
      <c r="E185" s="167">
        <v>7527</v>
      </c>
      <c r="F185" s="167" t="s">
        <v>0</v>
      </c>
      <c r="G185" s="167" t="s">
        <v>0</v>
      </c>
      <c r="H185" s="167">
        <v>-7527</v>
      </c>
      <c r="I185" s="313" t="s">
        <v>0</v>
      </c>
      <c r="J185" s="167" t="s">
        <v>0</v>
      </c>
      <c r="K185" s="313" t="s">
        <v>0</v>
      </c>
    </row>
    <row r="186" spans="2:12" ht="13.5" thickBot="1" x14ac:dyDescent="0.25">
      <c r="B186" s="151" t="s">
        <v>402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5"/>
      <c r="C187" s="605"/>
      <c r="D187" s="167"/>
      <c r="E187" s="167"/>
      <c r="F187" s="167"/>
      <c r="G187" s="167"/>
      <c r="H187" s="167"/>
      <c r="I187" s="606"/>
      <c r="J187" s="167"/>
      <c r="K187" s="606"/>
      <c r="L187" s="15"/>
    </row>
    <row r="188" spans="2:12" ht="12.75" x14ac:dyDescent="0.2">
      <c r="B188" s="150" t="s">
        <v>410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411</v>
      </c>
      <c r="C189" s="180"/>
      <c r="D189" s="167" t="s">
        <v>0</v>
      </c>
      <c r="E189" s="167" t="s">
        <v>0</v>
      </c>
      <c r="F189" s="167" t="s">
        <v>0</v>
      </c>
      <c r="G189" s="167" t="s">
        <v>0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376</v>
      </c>
      <c r="C190" s="180"/>
      <c r="D190" s="216" t="s">
        <v>0</v>
      </c>
      <c r="E190" s="216" t="s">
        <v>0</v>
      </c>
      <c r="F190" s="216">
        <v>51547</v>
      </c>
      <c r="G190" s="216">
        <v>1432</v>
      </c>
      <c r="H190" s="216" t="s">
        <v>0</v>
      </c>
      <c r="I190" s="314">
        <v>66483</v>
      </c>
      <c r="J190" s="216" t="s">
        <v>0</v>
      </c>
      <c r="K190" s="314">
        <v>66483</v>
      </c>
    </row>
    <row r="191" spans="2:12" s="105" customFormat="1" ht="12.75" x14ac:dyDescent="0.2">
      <c r="B191" s="181" t="s">
        <v>377</v>
      </c>
      <c r="C191" s="181"/>
      <c r="D191" s="167" t="s">
        <v>0</v>
      </c>
      <c r="E191" s="167" t="s">
        <v>0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379</v>
      </c>
      <c r="C192" s="161"/>
      <c r="D192" s="167" t="s">
        <v>0</v>
      </c>
      <c r="E192" s="167" t="s">
        <v>0</v>
      </c>
      <c r="F192" s="167" t="s">
        <v>0</v>
      </c>
      <c r="G192" s="167" t="s">
        <v>0</v>
      </c>
      <c r="H192" s="167">
        <v>-110176</v>
      </c>
      <c r="I192" s="313">
        <v>-110176</v>
      </c>
      <c r="J192" s="167" t="s">
        <v>0</v>
      </c>
      <c r="K192" s="313">
        <v>-110176</v>
      </c>
    </row>
    <row r="193" spans="2:11" ht="12.75" x14ac:dyDescent="0.2">
      <c r="B193" s="161" t="s">
        <v>322</v>
      </c>
      <c r="C193" s="161"/>
      <c r="D193" s="167" t="s">
        <v>0</v>
      </c>
      <c r="E193" s="167" t="s">
        <v>0</v>
      </c>
      <c r="F193" s="167" t="s">
        <v>0</v>
      </c>
      <c r="G193" s="167" t="s">
        <v>0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380</v>
      </c>
      <c r="C194" s="161"/>
      <c r="D194" s="216" t="s">
        <v>0</v>
      </c>
      <c r="E194" s="216">
        <v>4064</v>
      </c>
      <c r="F194" s="216" t="s">
        <v>0</v>
      </c>
      <c r="G194" s="216" t="s">
        <v>0</v>
      </c>
      <c r="H194" s="216">
        <v>-4064</v>
      </c>
      <c r="I194" s="314" t="s">
        <v>0</v>
      </c>
      <c r="J194" s="216" t="s">
        <v>0</v>
      </c>
      <c r="K194" s="314" t="s">
        <v>0</v>
      </c>
    </row>
    <row r="195" spans="2:11" ht="13.5" thickBot="1" x14ac:dyDescent="0.25">
      <c r="B195" s="151" t="s">
        <v>415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0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416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719"/>
      <c r="C198" s="557"/>
      <c r="D198" s="298"/>
      <c r="E198" s="298"/>
      <c r="F198" s="738" t="s">
        <v>268</v>
      </c>
      <c r="G198" s="738"/>
      <c r="H198" s="298"/>
      <c r="I198" s="298"/>
      <c r="J198" s="298"/>
      <c r="K198" s="298"/>
    </row>
    <row r="199" spans="2:11" ht="64.5" thickBot="1" x14ac:dyDescent="0.25">
      <c r="B199" s="737"/>
      <c r="C199" s="585"/>
      <c r="D199" s="296" t="s">
        <v>266</v>
      </c>
      <c r="E199" s="296" t="s">
        <v>267</v>
      </c>
      <c r="F199" s="296" t="s">
        <v>369</v>
      </c>
      <c r="G199" s="296" t="s">
        <v>370</v>
      </c>
      <c r="H199" s="296" t="s">
        <v>269</v>
      </c>
      <c r="I199" s="296" t="s">
        <v>372</v>
      </c>
      <c r="J199" s="296" t="s">
        <v>373</v>
      </c>
      <c r="K199" s="296" t="s">
        <v>204</v>
      </c>
    </row>
    <row r="200" spans="2:11" ht="12.75" x14ac:dyDescent="0.2">
      <c r="B200" s="298"/>
      <c r="C200" s="298"/>
      <c r="D200" s="298" t="s">
        <v>210</v>
      </c>
      <c r="E200" s="299" t="s">
        <v>210</v>
      </c>
      <c r="F200" s="298" t="s">
        <v>210</v>
      </c>
      <c r="G200" s="298" t="s">
        <v>210</v>
      </c>
      <c r="H200" s="298" t="s">
        <v>210</v>
      </c>
      <c r="I200" s="298" t="s">
        <v>210</v>
      </c>
      <c r="J200" s="298" t="s">
        <v>210</v>
      </c>
      <c r="K200" s="298" t="s">
        <v>210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417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375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376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7">
        <v>-1059</v>
      </c>
      <c r="J204" s="219">
        <v>-846</v>
      </c>
      <c r="K204" s="607">
        <v>-1905</v>
      </c>
    </row>
    <row r="205" spans="2:11" ht="12.75" x14ac:dyDescent="0.2">
      <c r="B205" s="183" t="s">
        <v>377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378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0</v>
      </c>
      <c r="I206" s="594">
        <v>97974</v>
      </c>
      <c r="J206" s="172">
        <v>0</v>
      </c>
      <c r="K206" s="594">
        <v>97974</v>
      </c>
    </row>
    <row r="207" spans="2:11" ht="12.75" x14ac:dyDescent="0.2">
      <c r="B207" s="182" t="s">
        <v>404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4" t="s">
        <v>0</v>
      </c>
      <c r="J207" s="172">
        <v>0</v>
      </c>
      <c r="K207" s="594" t="s">
        <v>0</v>
      </c>
    </row>
    <row r="208" spans="2:11" ht="12.75" x14ac:dyDescent="0.2">
      <c r="B208" s="182" t="s">
        <v>379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4">
        <v>-137496</v>
      </c>
      <c r="J208" s="172">
        <v>0</v>
      </c>
      <c r="K208" s="594">
        <v>-137496</v>
      </c>
    </row>
    <row r="209" spans="2:11" ht="12.75" x14ac:dyDescent="0.2">
      <c r="B209" s="182" t="s">
        <v>384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4">
        <v>-100015</v>
      </c>
      <c r="J209" s="172">
        <v>0</v>
      </c>
      <c r="K209" s="594">
        <v>-100015</v>
      </c>
    </row>
    <row r="210" spans="2:11" ht="12.75" x14ac:dyDescent="0.2">
      <c r="B210" s="182" t="s">
        <v>380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0</v>
      </c>
      <c r="J210" s="217">
        <v>0</v>
      </c>
      <c r="K210" s="314" t="s">
        <v>0</v>
      </c>
    </row>
    <row r="211" spans="2:11" ht="13.5" thickBot="1" x14ac:dyDescent="0.25">
      <c r="B211" s="150" t="s">
        <v>173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410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411</v>
      </c>
      <c r="C214" s="180"/>
      <c r="D214" s="167" t="s">
        <v>0</v>
      </c>
      <c r="E214" s="608" t="s">
        <v>0</v>
      </c>
      <c r="F214" s="608" t="s">
        <v>0</v>
      </c>
      <c r="G214" s="608" t="s">
        <v>0</v>
      </c>
      <c r="H214" s="608">
        <v>220643</v>
      </c>
      <c r="I214" s="313">
        <v>220643</v>
      </c>
      <c r="J214" s="608">
        <v>-143</v>
      </c>
      <c r="K214" s="588">
        <v>220500</v>
      </c>
    </row>
    <row r="215" spans="2:11" ht="12.75" x14ac:dyDescent="0.2">
      <c r="B215" s="180" t="s">
        <v>376</v>
      </c>
      <c r="C215" s="180"/>
      <c r="D215" s="219" t="s">
        <v>0</v>
      </c>
      <c r="E215" s="219" t="s">
        <v>0</v>
      </c>
      <c r="F215" s="219">
        <v>51547</v>
      </c>
      <c r="G215" s="219">
        <v>413</v>
      </c>
      <c r="H215" s="219" t="s">
        <v>0</v>
      </c>
      <c r="I215" s="314">
        <v>75649</v>
      </c>
      <c r="J215" s="609" t="s">
        <v>0</v>
      </c>
      <c r="K215" s="607">
        <v>75649</v>
      </c>
    </row>
    <row r="216" spans="2:11" ht="12.75" x14ac:dyDescent="0.2">
      <c r="B216" s="181" t="s">
        <v>377</v>
      </c>
      <c r="C216" s="181"/>
      <c r="D216" s="167" t="s">
        <v>0</v>
      </c>
      <c r="E216" s="163" t="s">
        <v>0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379</v>
      </c>
      <c r="C217" s="161"/>
      <c r="D217" s="167" t="s">
        <v>0</v>
      </c>
      <c r="E217" s="608" t="s">
        <v>0</v>
      </c>
      <c r="F217" s="608" t="s">
        <v>0</v>
      </c>
      <c r="G217" s="608" t="s">
        <v>0</v>
      </c>
      <c r="H217" s="608">
        <v>-110176</v>
      </c>
      <c r="I217" s="313">
        <v>-110176</v>
      </c>
      <c r="J217" s="608" t="s">
        <v>0</v>
      </c>
      <c r="K217" s="588">
        <v>-110176</v>
      </c>
    </row>
    <row r="218" spans="2:11" ht="12.75" x14ac:dyDescent="0.2">
      <c r="B218" s="161" t="s">
        <v>322</v>
      </c>
      <c r="C218" s="161"/>
      <c r="D218" s="167" t="s">
        <v>0</v>
      </c>
      <c r="E218" s="608" t="s">
        <v>0</v>
      </c>
      <c r="F218" s="608" t="s">
        <v>0</v>
      </c>
      <c r="G218" s="608" t="s">
        <v>0</v>
      </c>
      <c r="H218" s="608">
        <v>23357</v>
      </c>
      <c r="I218" s="313">
        <v>23357</v>
      </c>
      <c r="J218" s="608">
        <v>-63357</v>
      </c>
      <c r="K218" s="588">
        <v>-40000</v>
      </c>
    </row>
    <row r="219" spans="2:11" ht="12.75" x14ac:dyDescent="0.2">
      <c r="B219" s="161" t="s">
        <v>380</v>
      </c>
      <c r="C219" s="161"/>
      <c r="D219" s="219" t="s">
        <v>0</v>
      </c>
      <c r="E219" s="219">
        <v>4064</v>
      </c>
      <c r="F219" s="219" t="s">
        <v>0</v>
      </c>
      <c r="G219" s="219" t="s">
        <v>0</v>
      </c>
      <c r="H219" s="219">
        <v>-4064</v>
      </c>
      <c r="I219" s="314" t="s">
        <v>0</v>
      </c>
      <c r="J219" s="609" t="s">
        <v>0</v>
      </c>
      <c r="K219" s="314" t="s">
        <v>0</v>
      </c>
    </row>
    <row r="220" spans="2:11" ht="13.5" thickBot="1" x14ac:dyDescent="0.25">
      <c r="B220" s="150" t="s">
        <v>177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418</v>
      </c>
      <c r="J220" s="610" t="s">
        <v>0</v>
      </c>
      <c r="K220" s="301" t="s">
        <v>418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413</v>
      </c>
      <c r="C225" s="150"/>
    </row>
    <row r="226" spans="2:12" ht="13.5" thickBot="1" x14ac:dyDescent="0.25">
      <c r="B226" s="298"/>
      <c r="C226" s="298"/>
      <c r="D226" s="298"/>
      <c r="E226" s="298"/>
      <c r="F226" s="738" t="s">
        <v>268</v>
      </c>
      <c r="G226" s="738"/>
      <c r="H226" s="298"/>
      <c r="I226" s="298"/>
      <c r="J226" s="298"/>
      <c r="K226" s="298"/>
      <c r="L226" s="298"/>
    </row>
    <row r="227" spans="2:12" ht="64.5" thickBot="1" x14ac:dyDescent="0.25">
      <c r="B227" s="719"/>
      <c r="C227" s="318"/>
      <c r="D227" s="298" t="s">
        <v>266</v>
      </c>
      <c r="E227" s="298" t="s">
        <v>267</v>
      </c>
      <c r="F227" s="738" t="s">
        <v>419</v>
      </c>
      <c r="G227" s="738" t="s">
        <v>420</v>
      </c>
      <c r="H227" s="298" t="s">
        <v>421</v>
      </c>
      <c r="I227" s="298" t="s">
        <v>269</v>
      </c>
      <c r="J227" s="298" t="s">
        <v>422</v>
      </c>
      <c r="K227" s="298" t="s">
        <v>423</v>
      </c>
      <c r="L227" s="298" t="s">
        <v>204</v>
      </c>
    </row>
    <row r="228" spans="2:12" ht="13.5" thickBot="1" x14ac:dyDescent="0.25">
      <c r="B228" s="737"/>
      <c r="C228" s="611"/>
      <c r="D228" s="298" t="s">
        <v>210</v>
      </c>
      <c r="E228" s="299" t="s">
        <v>210</v>
      </c>
      <c r="F228" s="298" t="s">
        <v>210</v>
      </c>
      <c r="G228" s="298" t="s">
        <v>210</v>
      </c>
      <c r="H228" s="298" t="s">
        <v>210</v>
      </c>
      <c r="I228" s="298" t="s">
        <v>210</v>
      </c>
      <c r="J228" s="298" t="s">
        <v>210</v>
      </c>
      <c r="K228" s="298" t="s">
        <v>210</v>
      </c>
      <c r="L228" s="298" t="s">
        <v>210</v>
      </c>
    </row>
    <row r="229" spans="2:12" x14ac:dyDescent="0.2">
      <c r="B229" s="612"/>
      <c r="C229" s="612"/>
      <c r="D229" s="613"/>
      <c r="E229" s="613"/>
      <c r="F229" s="613"/>
      <c r="G229" s="614"/>
      <c r="H229" s="613"/>
      <c r="I229" s="613"/>
      <c r="J229" s="615"/>
      <c r="K229" s="613"/>
      <c r="L229" s="615"/>
    </row>
    <row r="230" spans="2:12" ht="12.75" x14ac:dyDescent="0.2">
      <c r="B230" s="150" t="s">
        <v>424</v>
      </c>
      <c r="C230" s="150"/>
      <c r="D230" s="261">
        <v>2166901</v>
      </c>
      <c r="E230" s="261">
        <v>692761</v>
      </c>
      <c r="F230" s="261">
        <v>-16182</v>
      </c>
      <c r="G230" s="616">
        <v>-210</v>
      </c>
      <c r="H230" s="263" t="s">
        <v>0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375</v>
      </c>
      <c r="C231" s="271"/>
      <c r="D231" s="264" t="s">
        <v>0</v>
      </c>
      <c r="E231" s="264" t="s">
        <v>0</v>
      </c>
      <c r="F231" s="264" t="s">
        <v>0</v>
      </c>
      <c r="G231" s="6" t="s">
        <v>0</v>
      </c>
      <c r="H231" s="264" t="s">
        <v>0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425</v>
      </c>
      <c r="C232" s="271"/>
      <c r="D232" s="53" t="s">
        <v>0</v>
      </c>
      <c r="E232" s="53" t="s">
        <v>0</v>
      </c>
      <c r="F232" s="53" t="s">
        <v>0</v>
      </c>
      <c r="G232" s="617">
        <v>-579</v>
      </c>
      <c r="H232" s="53" t="s">
        <v>0</v>
      </c>
      <c r="I232" s="53" t="s">
        <v>0</v>
      </c>
      <c r="J232" s="618">
        <v>-579</v>
      </c>
      <c r="K232" s="53">
        <v>-464</v>
      </c>
      <c r="L232" s="322">
        <v>-1043</v>
      </c>
    </row>
    <row r="233" spans="2:12" ht="12.75" x14ac:dyDescent="0.2">
      <c r="B233" s="270" t="s">
        <v>426</v>
      </c>
      <c r="C233" s="270"/>
      <c r="D233" s="274" t="s">
        <v>0</v>
      </c>
      <c r="E233" s="274" t="s">
        <v>0</v>
      </c>
      <c r="F233" s="274" t="s">
        <v>0</v>
      </c>
      <c r="G233" s="619">
        <v>-579</v>
      </c>
      <c r="H233" s="274" t="s">
        <v>0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427</v>
      </c>
      <c r="C234" s="271"/>
      <c r="D234" s="266">
        <v>72445</v>
      </c>
      <c r="E234" s="266">
        <v>25529</v>
      </c>
      <c r="F234" s="53" t="s">
        <v>0</v>
      </c>
      <c r="G234" s="617" t="s">
        <v>0</v>
      </c>
      <c r="H234" s="53" t="s">
        <v>0</v>
      </c>
      <c r="I234" s="53" t="s">
        <v>0</v>
      </c>
      <c r="J234" s="322">
        <v>97974</v>
      </c>
      <c r="K234" s="53" t="s">
        <v>0</v>
      </c>
      <c r="L234" s="322">
        <v>97974</v>
      </c>
    </row>
    <row r="235" spans="2:12" ht="12.75" x14ac:dyDescent="0.2">
      <c r="B235" s="271" t="s">
        <v>379</v>
      </c>
      <c r="C235" s="271"/>
      <c r="D235" s="264" t="s">
        <v>0</v>
      </c>
      <c r="E235" s="264" t="s">
        <v>0</v>
      </c>
      <c r="F235" s="264" t="s">
        <v>0</v>
      </c>
      <c r="G235" s="6" t="s">
        <v>0</v>
      </c>
      <c r="H235" s="264" t="s">
        <v>0</v>
      </c>
      <c r="I235" s="262">
        <v>-137496</v>
      </c>
      <c r="J235" s="320">
        <v>-137496</v>
      </c>
      <c r="K235" s="264" t="s">
        <v>0</v>
      </c>
      <c r="L235" s="320">
        <v>-137496</v>
      </c>
    </row>
    <row r="236" spans="2:12" ht="12.75" x14ac:dyDescent="0.2">
      <c r="B236" s="271" t="s">
        <v>428</v>
      </c>
      <c r="C236" s="271"/>
      <c r="D236" s="264" t="s">
        <v>0</v>
      </c>
      <c r="E236" s="262">
        <v>-100015</v>
      </c>
      <c r="F236" s="264" t="s">
        <v>0</v>
      </c>
      <c r="G236" s="6" t="s">
        <v>0</v>
      </c>
      <c r="H236" s="264" t="s">
        <v>0</v>
      </c>
      <c r="I236" s="264" t="s">
        <v>0</v>
      </c>
      <c r="J236" s="320">
        <v>-100015</v>
      </c>
      <c r="K236" s="264" t="s">
        <v>0</v>
      </c>
      <c r="L236" s="320">
        <v>-100015</v>
      </c>
    </row>
    <row r="237" spans="2:12" ht="13.5" thickBot="1" x14ac:dyDescent="0.25">
      <c r="B237" s="271" t="s">
        <v>380</v>
      </c>
      <c r="C237" s="271"/>
      <c r="D237" s="264" t="s">
        <v>0</v>
      </c>
      <c r="E237" s="262">
        <v>7527</v>
      </c>
      <c r="F237" s="264" t="s">
        <v>0</v>
      </c>
      <c r="G237" s="617" t="s">
        <v>0</v>
      </c>
      <c r="H237" s="264" t="s">
        <v>0</v>
      </c>
      <c r="I237" s="262">
        <v>-7527</v>
      </c>
      <c r="J237" s="319" t="s">
        <v>0</v>
      </c>
      <c r="K237" s="264" t="s">
        <v>0</v>
      </c>
      <c r="L237" s="319" t="s">
        <v>0</v>
      </c>
    </row>
    <row r="238" spans="2:12" ht="13.5" thickBot="1" x14ac:dyDescent="0.25">
      <c r="B238" s="150" t="s">
        <v>429</v>
      </c>
      <c r="C238" s="150"/>
      <c r="D238" s="265">
        <v>2239346</v>
      </c>
      <c r="E238" s="265">
        <v>625802</v>
      </c>
      <c r="F238" s="265">
        <v>-16182</v>
      </c>
      <c r="G238" s="620">
        <v>-789</v>
      </c>
      <c r="H238" s="267" t="s">
        <v>0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9"/>
      <c r="C239" s="599"/>
      <c r="D239" s="599"/>
      <c r="E239" s="599"/>
      <c r="F239" s="599"/>
      <c r="G239" s="621"/>
      <c r="H239" s="268"/>
      <c r="I239" s="599"/>
      <c r="J239" s="622"/>
      <c r="K239" s="599"/>
      <c r="L239" s="622"/>
    </row>
    <row r="240" spans="2:12" ht="12.75" x14ac:dyDescent="0.2">
      <c r="B240" s="150" t="s">
        <v>430</v>
      </c>
      <c r="C240" s="150"/>
      <c r="D240" s="261">
        <v>2239346</v>
      </c>
      <c r="E240" s="261">
        <v>615343</v>
      </c>
      <c r="F240" s="261">
        <v>-50056</v>
      </c>
      <c r="G240" s="623">
        <v>-1631</v>
      </c>
      <c r="H240" s="263" t="s">
        <v>0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375</v>
      </c>
      <c r="C241" s="273"/>
      <c r="D241" s="264" t="s">
        <v>0</v>
      </c>
      <c r="E241" s="264" t="s">
        <v>0</v>
      </c>
      <c r="F241" s="264" t="s">
        <v>0</v>
      </c>
      <c r="G241" s="6" t="s">
        <v>0</v>
      </c>
      <c r="H241" s="264" t="s">
        <v>0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425</v>
      </c>
      <c r="C242" s="273"/>
      <c r="D242" s="53" t="s">
        <v>0</v>
      </c>
      <c r="E242" s="53" t="s">
        <v>0</v>
      </c>
      <c r="F242" s="266">
        <v>51547</v>
      </c>
      <c r="G242" s="624">
        <v>1432</v>
      </c>
      <c r="H242" s="266">
        <v>13504</v>
      </c>
      <c r="I242" s="53" t="s">
        <v>0</v>
      </c>
      <c r="J242" s="322">
        <v>66483</v>
      </c>
      <c r="K242" s="53" t="s">
        <v>0</v>
      </c>
      <c r="L242" s="322">
        <v>66483</v>
      </c>
    </row>
    <row r="243" spans="2:12" ht="12.75" x14ac:dyDescent="0.2">
      <c r="B243" s="272" t="s">
        <v>426</v>
      </c>
      <c r="C243" s="272"/>
      <c r="D243" s="625" t="s">
        <v>0</v>
      </c>
      <c r="E243" s="625" t="s">
        <v>0</v>
      </c>
      <c r="F243" s="626">
        <v>51547</v>
      </c>
      <c r="G243" s="627">
        <v>1432</v>
      </c>
      <c r="H243" s="626">
        <v>13504</v>
      </c>
      <c r="I243" s="626">
        <v>156228</v>
      </c>
      <c r="J243" s="628">
        <v>222711</v>
      </c>
      <c r="K243" s="625">
        <v>-143</v>
      </c>
      <c r="L243" s="628">
        <v>222568</v>
      </c>
    </row>
    <row r="244" spans="2:12" ht="12.75" x14ac:dyDescent="0.2">
      <c r="B244" s="271" t="s">
        <v>379</v>
      </c>
      <c r="C244" s="271"/>
      <c r="D244" s="264" t="s">
        <v>0</v>
      </c>
      <c r="E244" s="264" t="s">
        <v>0</v>
      </c>
      <c r="F244" s="264" t="s">
        <v>0</v>
      </c>
      <c r="G244" s="6" t="s">
        <v>0</v>
      </c>
      <c r="H244" s="264" t="s">
        <v>0</v>
      </c>
      <c r="I244" s="262">
        <v>-110176</v>
      </c>
      <c r="J244" s="320">
        <v>-110176</v>
      </c>
      <c r="K244" s="264" t="s">
        <v>0</v>
      </c>
      <c r="L244" s="320">
        <v>-110176</v>
      </c>
    </row>
    <row r="245" spans="2:12" ht="12.75" x14ac:dyDescent="0.2">
      <c r="B245" s="271" t="s">
        <v>431</v>
      </c>
      <c r="C245" s="271"/>
      <c r="D245" s="264" t="s">
        <v>0</v>
      </c>
      <c r="E245" s="264" t="s">
        <v>0</v>
      </c>
      <c r="F245" s="264" t="s">
        <v>0</v>
      </c>
      <c r="G245" s="6" t="s">
        <v>0</v>
      </c>
      <c r="H245" s="264" t="s">
        <v>0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380</v>
      </c>
      <c r="C246" s="271"/>
      <c r="D246" s="264" t="s">
        <v>0</v>
      </c>
      <c r="E246" s="262">
        <v>4064</v>
      </c>
      <c r="F246" s="264" t="s">
        <v>0</v>
      </c>
      <c r="G246" s="617" t="s">
        <v>0</v>
      </c>
      <c r="H246" s="264" t="s">
        <v>0</v>
      </c>
      <c r="I246" s="262">
        <v>-4064</v>
      </c>
      <c r="J246" s="319" t="s">
        <v>0</v>
      </c>
      <c r="K246" s="264" t="s">
        <v>0</v>
      </c>
      <c r="L246" s="319" t="s">
        <v>0</v>
      </c>
    </row>
    <row r="247" spans="2:12" ht="13.5" thickBot="1" x14ac:dyDescent="0.25">
      <c r="B247" s="150" t="s">
        <v>432</v>
      </c>
      <c r="C247" s="150"/>
      <c r="D247" s="276">
        <v>2239346</v>
      </c>
      <c r="E247" s="276">
        <v>619407</v>
      </c>
      <c r="F247" s="276">
        <v>1491</v>
      </c>
      <c r="G247" s="629">
        <v>-199</v>
      </c>
      <c r="H247" s="276">
        <v>13504</v>
      </c>
      <c r="I247" s="276">
        <v>593015</v>
      </c>
      <c r="J247" s="324">
        <v>3466564</v>
      </c>
      <c r="K247" s="277" t="s">
        <v>0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416</v>
      </c>
      <c r="C251" s="150"/>
    </row>
    <row r="252" spans="2:12" ht="13.5" thickBot="1" x14ac:dyDescent="0.25">
      <c r="B252" s="298"/>
      <c r="C252" s="298"/>
      <c r="D252" s="298"/>
      <c r="E252" s="298"/>
      <c r="F252" s="738" t="s">
        <v>268</v>
      </c>
      <c r="G252" s="738"/>
      <c r="H252" s="298"/>
      <c r="I252" s="298"/>
      <c r="J252" s="298"/>
      <c r="K252" s="298"/>
      <c r="L252" s="298"/>
    </row>
    <row r="253" spans="2:12" ht="64.5" thickBot="1" x14ac:dyDescent="0.25">
      <c r="B253" s="719"/>
      <c r="C253" s="557"/>
      <c r="D253" s="298" t="s">
        <v>266</v>
      </c>
      <c r="E253" s="298" t="s">
        <v>267</v>
      </c>
      <c r="F253" s="738" t="s">
        <v>419</v>
      </c>
      <c r="G253" s="738" t="s">
        <v>420</v>
      </c>
      <c r="H253" s="298" t="s">
        <v>421</v>
      </c>
      <c r="I253" s="298" t="s">
        <v>269</v>
      </c>
      <c r="J253" s="298" t="s">
        <v>422</v>
      </c>
      <c r="K253" s="298" t="s">
        <v>423</v>
      </c>
      <c r="L253" s="298" t="s">
        <v>204</v>
      </c>
    </row>
    <row r="254" spans="2:12" ht="13.5" thickBot="1" x14ac:dyDescent="0.25">
      <c r="B254" s="737"/>
      <c r="C254" s="611"/>
      <c r="D254" s="298" t="s">
        <v>210</v>
      </c>
      <c r="E254" s="299" t="s">
        <v>210</v>
      </c>
      <c r="F254" s="298" t="s">
        <v>210</v>
      </c>
      <c r="G254" s="298" t="s">
        <v>210</v>
      </c>
      <c r="H254" s="298" t="s">
        <v>210</v>
      </c>
      <c r="I254" s="298" t="s">
        <v>210</v>
      </c>
      <c r="J254" s="298" t="s">
        <v>210</v>
      </c>
      <c r="K254" s="298" t="s">
        <v>210</v>
      </c>
      <c r="L254" s="298" t="s">
        <v>210</v>
      </c>
    </row>
    <row r="255" spans="2:12" ht="12.75" x14ac:dyDescent="0.2">
      <c r="B255" s="351"/>
      <c r="C255" s="351"/>
      <c r="D255" s="630"/>
      <c r="E255" s="630"/>
      <c r="F255" s="630"/>
      <c r="G255" s="630"/>
      <c r="H255" s="630"/>
      <c r="I255" s="630"/>
      <c r="J255" s="631"/>
      <c r="K255" s="630"/>
      <c r="L255" s="631"/>
    </row>
    <row r="256" spans="2:12" ht="12.75" x14ac:dyDescent="0.2">
      <c r="B256" s="150" t="s">
        <v>424</v>
      </c>
      <c r="C256" s="150"/>
      <c r="D256" s="632">
        <v>2166901</v>
      </c>
      <c r="E256" s="632">
        <v>692761</v>
      </c>
      <c r="F256" s="632">
        <v>-16182</v>
      </c>
      <c r="G256" s="630">
        <v>-210</v>
      </c>
      <c r="H256" s="630" t="s">
        <v>0</v>
      </c>
      <c r="I256" s="632">
        <v>603247</v>
      </c>
      <c r="J256" s="633">
        <v>3446517</v>
      </c>
      <c r="K256" s="632">
        <v>62377</v>
      </c>
      <c r="L256" s="633">
        <v>3508894</v>
      </c>
    </row>
    <row r="257" spans="2:12" ht="12.75" x14ac:dyDescent="0.2">
      <c r="B257" s="634" t="s">
        <v>375</v>
      </c>
      <c r="C257" s="634"/>
      <c r="D257" s="635" t="s">
        <v>0</v>
      </c>
      <c r="E257" s="635" t="s">
        <v>0</v>
      </c>
      <c r="F257" s="635" t="s">
        <v>0</v>
      </c>
      <c r="G257" s="635" t="s">
        <v>0</v>
      </c>
      <c r="H257" s="635" t="s">
        <v>0</v>
      </c>
      <c r="I257" s="636">
        <v>225789</v>
      </c>
      <c r="J257" s="633">
        <v>225789</v>
      </c>
      <c r="K257" s="632">
        <v>1599</v>
      </c>
      <c r="L257" s="633">
        <v>227388</v>
      </c>
    </row>
    <row r="258" spans="2:12" ht="13.5" thickBot="1" x14ac:dyDescent="0.25">
      <c r="B258" s="634" t="s">
        <v>425</v>
      </c>
      <c r="C258" s="634"/>
      <c r="D258" s="637" t="s">
        <v>0</v>
      </c>
      <c r="E258" s="637" t="s">
        <v>0</v>
      </c>
      <c r="F258" s="637" t="s">
        <v>0</v>
      </c>
      <c r="G258" s="638">
        <v>-1059</v>
      </c>
      <c r="H258" s="637" t="s">
        <v>0</v>
      </c>
      <c r="I258" s="639" t="s">
        <v>0</v>
      </c>
      <c r="J258" s="640">
        <v>-1059</v>
      </c>
      <c r="K258" s="639">
        <v>-846</v>
      </c>
      <c r="L258" s="640">
        <v>-1905</v>
      </c>
    </row>
    <row r="259" spans="2:12" ht="12.75" x14ac:dyDescent="0.2">
      <c r="B259" s="641" t="s">
        <v>426</v>
      </c>
      <c r="C259" s="641"/>
      <c r="D259" s="642" t="s">
        <v>0</v>
      </c>
      <c r="E259" s="642" t="s">
        <v>0</v>
      </c>
      <c r="F259" s="642" t="s">
        <v>0</v>
      </c>
      <c r="G259" s="643">
        <v>-1059</v>
      </c>
      <c r="H259" s="642" t="s">
        <v>0</v>
      </c>
      <c r="I259" s="643">
        <v>225789</v>
      </c>
      <c r="J259" s="644">
        <v>224730</v>
      </c>
      <c r="K259" s="642">
        <v>753</v>
      </c>
      <c r="L259" s="644">
        <v>225483</v>
      </c>
    </row>
    <row r="260" spans="2:12" ht="12.75" x14ac:dyDescent="0.2">
      <c r="B260" s="634" t="s">
        <v>427</v>
      </c>
      <c r="C260" s="634"/>
      <c r="D260" s="636">
        <v>72445</v>
      </c>
      <c r="E260" s="636">
        <v>25529</v>
      </c>
      <c r="F260" s="635" t="s">
        <v>0</v>
      </c>
      <c r="G260" s="635" t="s">
        <v>0</v>
      </c>
      <c r="H260" s="635" t="s">
        <v>0</v>
      </c>
      <c r="I260" s="630" t="s">
        <v>0</v>
      </c>
      <c r="J260" s="633">
        <v>97974</v>
      </c>
      <c r="K260" s="630" t="s">
        <v>0</v>
      </c>
      <c r="L260" s="633">
        <v>97974</v>
      </c>
    </row>
    <row r="261" spans="2:12" ht="12.75" x14ac:dyDescent="0.2">
      <c r="B261" s="634" t="s">
        <v>379</v>
      </c>
      <c r="C261" s="634"/>
      <c r="D261" s="635" t="s">
        <v>0</v>
      </c>
      <c r="E261" s="635" t="s">
        <v>0</v>
      </c>
      <c r="F261" s="635" t="s">
        <v>0</v>
      </c>
      <c r="G261" s="635" t="s">
        <v>0</v>
      </c>
      <c r="H261" s="635" t="s">
        <v>0</v>
      </c>
      <c r="I261" s="636">
        <v>-137496</v>
      </c>
      <c r="J261" s="633">
        <v>-137496</v>
      </c>
      <c r="K261" s="630" t="s">
        <v>0</v>
      </c>
      <c r="L261" s="633">
        <v>-137496</v>
      </c>
    </row>
    <row r="262" spans="2:12" ht="12.75" x14ac:dyDescent="0.2">
      <c r="B262" s="634" t="s">
        <v>428</v>
      </c>
      <c r="C262" s="634"/>
      <c r="D262" s="635" t="s">
        <v>0</v>
      </c>
      <c r="E262" s="636">
        <v>-100015</v>
      </c>
      <c r="F262" s="635" t="s">
        <v>0</v>
      </c>
      <c r="G262" s="635" t="s">
        <v>0</v>
      </c>
      <c r="H262" s="635" t="s">
        <v>0</v>
      </c>
      <c r="I262" s="635" t="s">
        <v>0</v>
      </c>
      <c r="J262" s="633">
        <v>-100015</v>
      </c>
      <c r="K262" s="630" t="s">
        <v>0</v>
      </c>
      <c r="L262" s="633">
        <v>-100015</v>
      </c>
    </row>
    <row r="263" spans="2:12" ht="13.5" thickBot="1" x14ac:dyDescent="0.25">
      <c r="B263" s="634" t="s">
        <v>380</v>
      </c>
      <c r="C263" s="634"/>
      <c r="D263" s="635" t="s">
        <v>0</v>
      </c>
      <c r="E263" s="636">
        <v>-2932</v>
      </c>
      <c r="F263" s="635" t="s">
        <v>0</v>
      </c>
      <c r="G263" s="635" t="s">
        <v>0</v>
      </c>
      <c r="H263" s="635" t="s">
        <v>0</v>
      </c>
      <c r="I263" s="636">
        <v>2932</v>
      </c>
      <c r="J263" s="645" t="s">
        <v>0</v>
      </c>
      <c r="K263" s="630" t="s">
        <v>0</v>
      </c>
      <c r="L263" s="645" t="s">
        <v>0</v>
      </c>
    </row>
    <row r="264" spans="2:12" ht="13.5" thickBot="1" x14ac:dyDescent="0.25">
      <c r="B264" s="150" t="s">
        <v>433</v>
      </c>
      <c r="C264" s="150"/>
      <c r="D264" s="646">
        <v>2239346</v>
      </c>
      <c r="E264" s="646">
        <v>615343</v>
      </c>
      <c r="F264" s="646">
        <v>-16182</v>
      </c>
      <c r="G264" s="646">
        <v>-1269</v>
      </c>
      <c r="H264" s="647" t="s">
        <v>0</v>
      </c>
      <c r="I264" s="646">
        <v>694472</v>
      </c>
      <c r="J264" s="648">
        <v>3531710</v>
      </c>
      <c r="K264" s="646">
        <v>63130</v>
      </c>
      <c r="L264" s="648">
        <v>3594840</v>
      </c>
    </row>
    <row r="265" spans="2:12" ht="13.5" thickTop="1" x14ac:dyDescent="0.2">
      <c r="B265" s="599"/>
      <c r="C265" s="599"/>
      <c r="D265" s="351"/>
      <c r="E265" s="351"/>
      <c r="F265" s="351"/>
      <c r="G265" s="351"/>
      <c r="H265" s="649"/>
      <c r="I265" s="351"/>
      <c r="J265" s="650"/>
      <c r="K265" s="351"/>
      <c r="L265" s="650"/>
    </row>
    <row r="266" spans="2:12" ht="12.75" x14ac:dyDescent="0.2">
      <c r="B266" s="150" t="s">
        <v>430</v>
      </c>
      <c r="C266" s="150"/>
      <c r="D266" s="632">
        <v>2239346</v>
      </c>
      <c r="E266" s="632">
        <v>615343</v>
      </c>
      <c r="F266" s="632">
        <v>-50056</v>
      </c>
      <c r="G266" s="632">
        <v>-1631</v>
      </c>
      <c r="H266" s="630" t="s">
        <v>0</v>
      </c>
      <c r="I266" s="632">
        <v>527670</v>
      </c>
      <c r="J266" s="633">
        <v>3330672</v>
      </c>
      <c r="K266" s="632">
        <v>63500</v>
      </c>
      <c r="L266" s="633">
        <v>3394172</v>
      </c>
    </row>
    <row r="267" spans="2:12" ht="12.75" x14ac:dyDescent="0.2">
      <c r="B267" s="651" t="s">
        <v>375</v>
      </c>
      <c r="C267" s="651"/>
      <c r="D267" s="635" t="s">
        <v>0</v>
      </c>
      <c r="E267" s="635" t="s">
        <v>0</v>
      </c>
      <c r="F267" s="635" t="s">
        <v>0</v>
      </c>
      <c r="G267" s="635" t="s">
        <v>0</v>
      </c>
      <c r="H267" s="635" t="s">
        <v>0</v>
      </c>
      <c r="I267" s="636">
        <v>220643</v>
      </c>
      <c r="J267" s="633">
        <v>220643</v>
      </c>
      <c r="K267" s="635">
        <v>-143</v>
      </c>
      <c r="L267" s="633">
        <v>220500</v>
      </c>
    </row>
    <row r="268" spans="2:12" ht="13.5" thickBot="1" x14ac:dyDescent="0.25">
      <c r="B268" s="651" t="s">
        <v>425</v>
      </c>
      <c r="C268" s="651"/>
      <c r="D268" s="637" t="s">
        <v>0</v>
      </c>
      <c r="E268" s="637" t="s">
        <v>0</v>
      </c>
      <c r="F268" s="638">
        <v>51547</v>
      </c>
      <c r="G268" s="637">
        <v>413</v>
      </c>
      <c r="H268" s="638">
        <v>23689</v>
      </c>
      <c r="I268" s="637" t="s">
        <v>0</v>
      </c>
      <c r="J268" s="640">
        <v>75649</v>
      </c>
      <c r="K268" s="637" t="s">
        <v>0</v>
      </c>
      <c r="L268" s="640">
        <v>75649</v>
      </c>
    </row>
    <row r="269" spans="2:12" ht="12.75" x14ac:dyDescent="0.2">
      <c r="B269" s="652" t="s">
        <v>426</v>
      </c>
      <c r="C269" s="652"/>
      <c r="D269" s="642" t="s">
        <v>0</v>
      </c>
      <c r="E269" s="642" t="s">
        <v>0</v>
      </c>
      <c r="F269" s="643">
        <v>51547</v>
      </c>
      <c r="G269" s="642">
        <v>413</v>
      </c>
      <c r="H269" s="643">
        <v>23689</v>
      </c>
      <c r="I269" s="643">
        <v>220643</v>
      </c>
      <c r="J269" s="644">
        <v>296292</v>
      </c>
      <c r="K269" s="642">
        <v>-143</v>
      </c>
      <c r="L269" s="644">
        <v>296149</v>
      </c>
    </row>
    <row r="270" spans="2:12" ht="12.75" x14ac:dyDescent="0.2">
      <c r="B270" s="634" t="s">
        <v>379</v>
      </c>
      <c r="C270" s="634"/>
      <c r="D270" s="635" t="s">
        <v>0</v>
      </c>
      <c r="E270" s="635" t="s">
        <v>0</v>
      </c>
      <c r="F270" s="635" t="s">
        <v>0</v>
      </c>
      <c r="G270" s="635" t="s">
        <v>0</v>
      </c>
      <c r="H270" s="635" t="s">
        <v>0</v>
      </c>
      <c r="I270" s="636">
        <v>-110176</v>
      </c>
      <c r="J270" s="633">
        <v>-110176</v>
      </c>
      <c r="K270" s="635" t="s">
        <v>0</v>
      </c>
      <c r="L270" s="633">
        <v>-110176</v>
      </c>
    </row>
    <row r="271" spans="2:12" ht="12.75" x14ac:dyDescent="0.2">
      <c r="B271" s="634" t="s">
        <v>431</v>
      </c>
      <c r="C271" s="634"/>
      <c r="D271" s="635" t="s">
        <v>0</v>
      </c>
      <c r="E271" s="635" t="s">
        <v>0</v>
      </c>
      <c r="F271" s="635" t="s">
        <v>0</v>
      </c>
      <c r="G271" s="635" t="s">
        <v>0</v>
      </c>
      <c r="H271" s="635" t="s">
        <v>0</v>
      </c>
      <c r="I271" s="636">
        <v>23357</v>
      </c>
      <c r="J271" s="633">
        <v>23357</v>
      </c>
      <c r="K271" s="636">
        <v>-63357</v>
      </c>
      <c r="L271" s="633">
        <v>-40000</v>
      </c>
    </row>
    <row r="272" spans="2:12" ht="13.5" thickBot="1" x14ac:dyDescent="0.25">
      <c r="B272" s="634" t="s">
        <v>380</v>
      </c>
      <c r="C272" s="634"/>
      <c r="D272" s="635" t="s">
        <v>0</v>
      </c>
      <c r="E272" s="636">
        <v>4064</v>
      </c>
      <c r="F272" s="635" t="s">
        <v>0</v>
      </c>
      <c r="G272" s="635" t="s">
        <v>0</v>
      </c>
      <c r="H272" s="635" t="s">
        <v>0</v>
      </c>
      <c r="I272" s="636">
        <v>-4064</v>
      </c>
      <c r="J272" s="645" t="s">
        <v>0</v>
      </c>
      <c r="K272" s="635" t="s">
        <v>0</v>
      </c>
      <c r="L272" s="645" t="s">
        <v>0</v>
      </c>
    </row>
    <row r="273" spans="2:12" ht="13.5" thickBot="1" x14ac:dyDescent="0.25">
      <c r="B273" s="150" t="s">
        <v>434</v>
      </c>
      <c r="C273" s="150"/>
      <c r="D273" s="646">
        <v>2239346</v>
      </c>
      <c r="E273" s="646">
        <v>619407</v>
      </c>
      <c r="F273" s="646">
        <v>1491</v>
      </c>
      <c r="G273" s="646">
        <v>-1218</v>
      </c>
      <c r="H273" s="646">
        <v>23689</v>
      </c>
      <c r="I273" s="646">
        <v>657430</v>
      </c>
      <c r="J273" s="653" t="s">
        <v>418</v>
      </c>
      <c r="K273" s="647" t="s">
        <v>0</v>
      </c>
      <c r="L273" s="653" t="s">
        <v>418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435</v>
      </c>
      <c r="C277" s="150"/>
    </row>
    <row r="278" spans="2:12" ht="13.5" thickBot="1" x14ac:dyDescent="0.25">
      <c r="B278" s="298"/>
      <c r="C278" s="298"/>
      <c r="D278" s="298"/>
      <c r="E278" s="298"/>
      <c r="F278" s="738" t="s">
        <v>436</v>
      </c>
      <c r="G278" s="738"/>
      <c r="H278" s="298"/>
      <c r="I278" s="298"/>
      <c r="J278" s="298"/>
      <c r="K278" s="298"/>
      <c r="L278" s="298"/>
    </row>
    <row r="279" spans="2:12" ht="64.5" thickBot="1" x14ac:dyDescent="0.25">
      <c r="B279" s="719"/>
      <c r="C279" s="557"/>
      <c r="D279" s="298" t="s">
        <v>266</v>
      </c>
      <c r="E279" s="298" t="s">
        <v>437</v>
      </c>
      <c r="F279" s="740" t="s">
        <v>419</v>
      </c>
      <c r="G279" s="740" t="s">
        <v>420</v>
      </c>
      <c r="H279" s="298" t="s">
        <v>421</v>
      </c>
      <c r="I279" s="298" t="s">
        <v>269</v>
      </c>
      <c r="J279" s="298" t="s">
        <v>422</v>
      </c>
      <c r="K279" s="298" t="s">
        <v>423</v>
      </c>
      <c r="L279" s="298" t="s">
        <v>204</v>
      </c>
    </row>
    <row r="280" spans="2:12" ht="13.5" thickBot="1" x14ac:dyDescent="0.25">
      <c r="B280" s="737"/>
      <c r="C280" s="611"/>
      <c r="D280" s="298" t="s">
        <v>210</v>
      </c>
      <c r="E280" s="299" t="s">
        <v>210</v>
      </c>
      <c r="F280" s="298" t="s">
        <v>210</v>
      </c>
      <c r="G280" s="298" t="s">
        <v>210</v>
      </c>
      <c r="H280" s="298" t="s">
        <v>210</v>
      </c>
      <c r="I280" s="298" t="s">
        <v>210</v>
      </c>
      <c r="J280" s="298" t="s">
        <v>210</v>
      </c>
      <c r="K280" s="298" t="s">
        <v>210</v>
      </c>
      <c r="L280" s="298" t="s">
        <v>210</v>
      </c>
    </row>
    <row r="281" spans="2:12" ht="12.75" x14ac:dyDescent="0.2">
      <c r="B281" s="351"/>
      <c r="C281" s="351"/>
      <c r="D281" s="630"/>
      <c r="E281" s="630"/>
      <c r="F281" s="630"/>
      <c r="G281" s="630"/>
      <c r="H281" s="630"/>
      <c r="I281" s="630"/>
      <c r="J281" s="631"/>
      <c r="K281" s="630"/>
      <c r="L281" s="631"/>
    </row>
    <row r="282" spans="2:12" ht="12.75" x14ac:dyDescent="0.2">
      <c r="B282" s="150" t="s">
        <v>430</v>
      </c>
      <c r="C282" s="150"/>
      <c r="D282" s="632">
        <v>2239346</v>
      </c>
      <c r="E282" s="654">
        <v>615343</v>
      </c>
      <c r="F282" s="654">
        <v>-46986</v>
      </c>
      <c r="G282" s="630">
        <v>-1631</v>
      </c>
      <c r="H282" s="632" t="s">
        <v>0</v>
      </c>
      <c r="I282" s="632">
        <v>525721</v>
      </c>
      <c r="J282" s="633">
        <v>3331793</v>
      </c>
      <c r="K282" s="632">
        <v>63500</v>
      </c>
      <c r="L282" s="633">
        <v>3395293</v>
      </c>
    </row>
    <row r="283" spans="2:12" ht="12.75" x14ac:dyDescent="0.2">
      <c r="B283" s="182" t="s">
        <v>375</v>
      </c>
      <c r="C283" s="182"/>
      <c r="D283" s="635" t="s">
        <v>0</v>
      </c>
      <c r="E283" s="635" t="s">
        <v>0</v>
      </c>
      <c r="F283" s="635" t="s">
        <v>0</v>
      </c>
      <c r="G283" s="635" t="s">
        <v>0</v>
      </c>
      <c r="H283" s="636" t="s">
        <v>0</v>
      </c>
      <c r="I283" s="636">
        <v>22203</v>
      </c>
      <c r="J283" s="633">
        <v>22203</v>
      </c>
      <c r="K283" s="632">
        <v>-143</v>
      </c>
      <c r="L283" s="633">
        <v>22060</v>
      </c>
    </row>
    <row r="284" spans="2:12" ht="13.5" thickBot="1" x14ac:dyDescent="0.25">
      <c r="B284" s="182" t="s">
        <v>425</v>
      </c>
      <c r="C284" s="182"/>
      <c r="D284" s="637" t="s">
        <v>0</v>
      </c>
      <c r="E284" s="638" t="s">
        <v>0</v>
      </c>
      <c r="F284" s="638" t="s">
        <v>0</v>
      </c>
      <c r="G284" s="638">
        <v>2065</v>
      </c>
      <c r="H284" s="639" t="s">
        <v>0</v>
      </c>
      <c r="I284" s="639" t="s">
        <v>0</v>
      </c>
      <c r="J284" s="655">
        <v>2065</v>
      </c>
      <c r="K284" s="656" t="s">
        <v>0</v>
      </c>
      <c r="L284" s="655">
        <v>2065</v>
      </c>
    </row>
    <row r="285" spans="2:12" ht="12.75" x14ac:dyDescent="0.2">
      <c r="B285" s="183" t="s">
        <v>426</v>
      </c>
      <c r="C285" s="183"/>
      <c r="D285" s="657" t="s">
        <v>0</v>
      </c>
      <c r="E285" s="657" t="s">
        <v>0</v>
      </c>
      <c r="F285" s="657" t="s">
        <v>0</v>
      </c>
      <c r="G285" s="657">
        <v>2065</v>
      </c>
      <c r="H285" s="657" t="s">
        <v>0</v>
      </c>
      <c r="I285" s="657">
        <v>22203</v>
      </c>
      <c r="J285" s="658">
        <v>24268</v>
      </c>
      <c r="K285" s="659">
        <v>-143</v>
      </c>
      <c r="L285" s="658">
        <v>24125</v>
      </c>
    </row>
    <row r="286" spans="2:12" ht="13.5" thickBot="1" x14ac:dyDescent="0.25">
      <c r="B286" s="182" t="s">
        <v>431</v>
      </c>
      <c r="C286" s="182"/>
      <c r="D286" s="636" t="s">
        <v>0</v>
      </c>
      <c r="E286" s="635" t="s">
        <v>0</v>
      </c>
      <c r="F286" s="635" t="s">
        <v>0</v>
      </c>
      <c r="G286" s="635" t="s">
        <v>0</v>
      </c>
      <c r="H286" s="630" t="s">
        <v>0</v>
      </c>
      <c r="I286" s="630">
        <v>23357</v>
      </c>
      <c r="J286" s="633">
        <v>23357</v>
      </c>
      <c r="K286" s="630" t="s">
        <v>79</v>
      </c>
      <c r="L286" s="633">
        <v>-40000</v>
      </c>
    </row>
    <row r="287" spans="2:12" ht="13.5" thickBot="1" x14ac:dyDescent="0.25">
      <c r="B287" s="150" t="s">
        <v>438</v>
      </c>
      <c r="C287" s="150"/>
      <c r="D287" s="660">
        <v>2239346</v>
      </c>
      <c r="E287" s="660">
        <v>615343</v>
      </c>
      <c r="F287" s="660" t="s">
        <v>74</v>
      </c>
      <c r="G287" s="661">
        <v>434</v>
      </c>
      <c r="H287" s="660" t="s">
        <v>0</v>
      </c>
      <c r="I287" s="660">
        <v>571281</v>
      </c>
      <c r="J287" s="662">
        <v>3379418</v>
      </c>
      <c r="K287" s="660" t="s">
        <v>0</v>
      </c>
      <c r="L287" s="662">
        <v>3379418</v>
      </c>
    </row>
    <row r="288" spans="2:12" ht="13.5" thickTop="1" x14ac:dyDescent="0.2">
      <c r="B288" s="599"/>
      <c r="C288" s="599"/>
      <c r="D288" s="663"/>
      <c r="E288" s="663"/>
      <c r="F288" s="663"/>
      <c r="G288" s="664"/>
      <c r="H288" s="663"/>
      <c r="I288" s="663"/>
      <c r="J288" s="665"/>
      <c r="K288" s="663"/>
      <c r="L288" s="665"/>
    </row>
    <row r="289" spans="2:12" ht="12.75" x14ac:dyDescent="0.2">
      <c r="B289" s="150" t="s">
        <v>439</v>
      </c>
      <c r="C289" s="150"/>
      <c r="D289" s="632" t="s">
        <v>105</v>
      </c>
      <c r="E289" s="654">
        <v>619407</v>
      </c>
      <c r="F289" s="654">
        <v>-3880</v>
      </c>
      <c r="G289" s="630">
        <v>1101</v>
      </c>
      <c r="H289" s="632">
        <v>31500</v>
      </c>
      <c r="I289" s="632">
        <v>466392</v>
      </c>
      <c r="J289" s="633">
        <v>3353866</v>
      </c>
      <c r="K289" s="632" t="s">
        <v>0</v>
      </c>
      <c r="L289" s="633">
        <v>3353866</v>
      </c>
    </row>
    <row r="290" spans="2:12" ht="12.75" x14ac:dyDescent="0.2">
      <c r="B290" s="182" t="s">
        <v>375</v>
      </c>
      <c r="C290" s="182"/>
      <c r="D290" s="635" t="s">
        <v>0</v>
      </c>
      <c r="E290" s="635" t="s">
        <v>0</v>
      </c>
      <c r="F290" s="635" t="s">
        <v>0</v>
      </c>
      <c r="G290" s="635" t="s">
        <v>0</v>
      </c>
      <c r="H290" s="636" t="s">
        <v>0</v>
      </c>
      <c r="I290" s="636">
        <v>-66047</v>
      </c>
      <c r="J290" s="633" t="s">
        <v>80</v>
      </c>
      <c r="K290" s="656" t="s">
        <v>0</v>
      </c>
      <c r="L290" s="633" t="s">
        <v>80</v>
      </c>
    </row>
    <row r="291" spans="2:12" ht="13.5" thickBot="1" x14ac:dyDescent="0.25">
      <c r="B291" s="182" t="s">
        <v>425</v>
      </c>
      <c r="C291" s="182"/>
      <c r="D291" s="637" t="s">
        <v>0</v>
      </c>
      <c r="E291" s="638" t="s">
        <v>0</v>
      </c>
      <c r="F291" s="638" t="s">
        <v>0</v>
      </c>
      <c r="G291" s="638">
        <v>491</v>
      </c>
      <c r="H291" s="638">
        <v>581</v>
      </c>
      <c r="I291" s="637" t="s">
        <v>0</v>
      </c>
      <c r="J291" s="640">
        <v>1072</v>
      </c>
      <c r="K291" s="637" t="s">
        <v>0</v>
      </c>
      <c r="L291" s="640">
        <v>1072</v>
      </c>
    </row>
    <row r="292" spans="2:12" ht="13.5" thickBot="1" x14ac:dyDescent="0.25">
      <c r="B292" s="183" t="s">
        <v>426</v>
      </c>
      <c r="C292" s="183"/>
      <c r="D292" s="659" t="s">
        <v>0</v>
      </c>
      <c r="E292" s="666" t="s">
        <v>0</v>
      </c>
      <c r="F292" s="666" t="s">
        <v>0</v>
      </c>
      <c r="G292" s="666">
        <v>491</v>
      </c>
      <c r="H292" s="666">
        <v>581</v>
      </c>
      <c r="I292" s="666">
        <v>-66047</v>
      </c>
      <c r="J292" s="658">
        <v>-64975</v>
      </c>
      <c r="K292" s="657" t="s">
        <v>0</v>
      </c>
      <c r="L292" s="658">
        <v>-64975</v>
      </c>
    </row>
    <row r="293" spans="2:12" ht="13.5" thickBot="1" x14ac:dyDescent="0.25">
      <c r="B293" s="150" t="s">
        <v>440</v>
      </c>
      <c r="C293" s="150"/>
      <c r="D293" s="660">
        <v>2239346</v>
      </c>
      <c r="E293" s="660">
        <v>619407</v>
      </c>
      <c r="F293" s="256">
        <v>-3880</v>
      </c>
      <c r="G293" s="660">
        <v>1592</v>
      </c>
      <c r="H293" s="660">
        <v>32081</v>
      </c>
      <c r="I293" s="660">
        <v>400345</v>
      </c>
      <c r="J293" s="662">
        <v>3288891</v>
      </c>
      <c r="K293" s="661" t="s">
        <v>0</v>
      </c>
      <c r="L293" s="662">
        <v>3288891</v>
      </c>
    </row>
    <row r="294" spans="2:12" ht="13.5" thickTop="1" x14ac:dyDescent="0.2">
      <c r="B294" s="182"/>
      <c r="C294" s="182"/>
      <c r="D294" s="635"/>
      <c r="E294" s="635"/>
      <c r="F294" s="635"/>
      <c r="G294" s="635"/>
      <c r="H294" s="636"/>
      <c r="I294" s="636"/>
      <c r="K294" s="656"/>
    </row>
    <row r="295" spans="2:12" ht="12.75" x14ac:dyDescent="0.2">
      <c r="B295" s="667" t="s">
        <v>441</v>
      </c>
      <c r="C295" s="15"/>
    </row>
    <row r="296" spans="2:12" ht="13.5" thickBot="1" x14ac:dyDescent="0.25">
      <c r="B296" s="345"/>
      <c r="C296" s="570"/>
      <c r="D296" s="570"/>
      <c r="E296" s="569"/>
      <c r="F296" s="741" t="s">
        <v>268</v>
      </c>
      <c r="G296" s="741"/>
      <c r="H296" s="569"/>
      <c r="I296" s="569"/>
      <c r="J296" s="569"/>
      <c r="K296" s="569"/>
      <c r="L296" s="569"/>
    </row>
    <row r="297" spans="2:12" ht="20.45" customHeight="1" x14ac:dyDescent="0.2">
      <c r="B297" s="742"/>
      <c r="C297" s="743"/>
      <c r="D297" s="743" t="s">
        <v>266</v>
      </c>
      <c r="E297" s="743" t="s">
        <v>437</v>
      </c>
      <c r="F297" s="569" t="s">
        <v>442</v>
      </c>
      <c r="G297" s="745" t="s">
        <v>420</v>
      </c>
      <c r="H297" s="743" t="s">
        <v>443</v>
      </c>
      <c r="I297" s="743" t="s">
        <v>269</v>
      </c>
      <c r="J297" s="569" t="s">
        <v>444</v>
      </c>
      <c r="K297" s="743" t="s">
        <v>423</v>
      </c>
      <c r="L297" s="743" t="s">
        <v>204</v>
      </c>
    </row>
    <row r="298" spans="2:12" ht="23.25" thickBot="1" x14ac:dyDescent="0.25">
      <c r="B298" s="742"/>
      <c r="C298" s="743"/>
      <c r="D298" s="744"/>
      <c r="E298" s="744"/>
      <c r="F298" s="583" t="s">
        <v>445</v>
      </c>
      <c r="G298" s="744"/>
      <c r="H298" s="744"/>
      <c r="I298" s="744"/>
      <c r="J298" s="583" t="s">
        <v>446</v>
      </c>
      <c r="K298" s="744"/>
      <c r="L298" s="744"/>
    </row>
    <row r="299" spans="2:12" ht="12.75" x14ac:dyDescent="0.2">
      <c r="B299" s="742"/>
      <c r="C299" s="743"/>
      <c r="D299" s="745" t="s">
        <v>447</v>
      </c>
      <c r="E299" s="668" t="s">
        <v>448</v>
      </c>
      <c r="F299" s="569" t="s">
        <v>449</v>
      </c>
      <c r="G299" s="569" t="s">
        <v>449</v>
      </c>
      <c r="H299" s="569" t="s">
        <v>449</v>
      </c>
      <c r="I299" s="745" t="s">
        <v>447</v>
      </c>
      <c r="J299" s="569" t="s">
        <v>449</v>
      </c>
      <c r="K299" s="569" t="s">
        <v>449</v>
      </c>
      <c r="L299" s="569" t="s">
        <v>449</v>
      </c>
    </row>
    <row r="300" spans="2:12" ht="12.75" x14ac:dyDescent="0.2">
      <c r="B300" s="742"/>
      <c r="C300" s="743"/>
      <c r="D300" s="743"/>
      <c r="E300" s="569" t="s">
        <v>450</v>
      </c>
      <c r="F300" s="569" t="s">
        <v>450</v>
      </c>
      <c r="G300" s="569" t="s">
        <v>450</v>
      </c>
      <c r="H300" s="569" t="s">
        <v>450</v>
      </c>
      <c r="I300" s="743"/>
      <c r="J300" s="569" t="s">
        <v>450</v>
      </c>
      <c r="K300" s="569" t="s">
        <v>450</v>
      </c>
      <c r="L300" s="569" t="s">
        <v>450</v>
      </c>
    </row>
    <row r="301" spans="2:12" ht="12.75" x14ac:dyDescent="0.2">
      <c r="B301" s="334" t="s">
        <v>430</v>
      </c>
      <c r="C301" s="577"/>
      <c r="D301" s="332">
        <v>2239346</v>
      </c>
      <c r="E301" s="332">
        <v>615343</v>
      </c>
      <c r="F301" s="338">
        <v>-46986</v>
      </c>
      <c r="G301" s="337" t="s">
        <v>24</v>
      </c>
      <c r="H301" s="337" t="s">
        <v>0</v>
      </c>
      <c r="I301" s="338">
        <v>525721</v>
      </c>
      <c r="J301" s="570" t="s">
        <v>85</v>
      </c>
      <c r="K301" s="332">
        <v>63500</v>
      </c>
      <c r="L301" s="570" t="s">
        <v>86</v>
      </c>
    </row>
    <row r="302" spans="2:12" ht="12.75" x14ac:dyDescent="0.2">
      <c r="B302" s="339" t="s">
        <v>375</v>
      </c>
      <c r="C302" s="567"/>
      <c r="D302" s="567" t="s">
        <v>0</v>
      </c>
      <c r="E302" s="567" t="s">
        <v>0</v>
      </c>
      <c r="F302" s="581" t="s">
        <v>0</v>
      </c>
      <c r="G302" s="581" t="s">
        <v>0</v>
      </c>
      <c r="H302" s="581" t="s">
        <v>0</v>
      </c>
      <c r="I302" s="579">
        <v>162663</v>
      </c>
      <c r="J302" s="572">
        <v>162663</v>
      </c>
      <c r="K302" s="567">
        <v>-143</v>
      </c>
      <c r="L302" s="572">
        <v>162520</v>
      </c>
    </row>
    <row r="303" spans="2:12" ht="13.5" thickBot="1" x14ac:dyDescent="0.25">
      <c r="B303" s="339" t="s">
        <v>425</v>
      </c>
      <c r="C303" s="567"/>
      <c r="D303" s="568" t="s">
        <v>0</v>
      </c>
      <c r="E303" s="568" t="s">
        <v>0</v>
      </c>
      <c r="F303" s="580">
        <v>53764</v>
      </c>
      <c r="G303" s="580">
        <v>1432</v>
      </c>
      <c r="H303" s="580">
        <v>13504</v>
      </c>
      <c r="I303" s="582" t="s">
        <v>0</v>
      </c>
      <c r="J303" s="669">
        <v>68700</v>
      </c>
      <c r="K303" s="568" t="s">
        <v>0</v>
      </c>
      <c r="L303" s="669">
        <v>68700</v>
      </c>
    </row>
    <row r="304" spans="2:12" ht="13.5" thickBot="1" x14ac:dyDescent="0.25">
      <c r="B304" s="334" t="s">
        <v>377</v>
      </c>
      <c r="C304" s="670"/>
      <c r="D304" s="577" t="s">
        <v>0</v>
      </c>
      <c r="E304" s="577" t="s">
        <v>0</v>
      </c>
      <c r="F304" s="338">
        <v>53764</v>
      </c>
      <c r="G304" s="338">
        <v>1432</v>
      </c>
      <c r="H304" s="338">
        <v>13504</v>
      </c>
      <c r="I304" s="338">
        <v>162663</v>
      </c>
      <c r="J304" s="572">
        <v>231363</v>
      </c>
      <c r="K304" s="577">
        <v>-143</v>
      </c>
      <c r="L304" s="572">
        <v>231220</v>
      </c>
    </row>
    <row r="305" spans="2:12" ht="12.75" x14ac:dyDescent="0.2">
      <c r="B305" s="339" t="s">
        <v>451</v>
      </c>
      <c r="C305" s="671"/>
      <c r="D305" s="341" t="s">
        <v>0</v>
      </c>
      <c r="E305" s="341" t="s">
        <v>0</v>
      </c>
      <c r="F305" s="342" t="s">
        <v>0</v>
      </c>
      <c r="G305" s="342"/>
      <c r="H305" s="342"/>
      <c r="I305" s="342" t="s">
        <v>87</v>
      </c>
      <c r="J305" s="672" t="s">
        <v>87</v>
      </c>
      <c r="K305" s="343" t="s">
        <v>0</v>
      </c>
      <c r="L305" s="672" t="s">
        <v>87</v>
      </c>
    </row>
    <row r="306" spans="2:12" ht="12.75" x14ac:dyDescent="0.2">
      <c r="B306" s="339" t="s">
        <v>322</v>
      </c>
      <c r="C306" s="671"/>
      <c r="D306" s="567" t="s">
        <v>0</v>
      </c>
      <c r="E306" s="567" t="s">
        <v>0</v>
      </c>
      <c r="F306" s="581" t="s">
        <v>0</v>
      </c>
      <c r="G306" s="581" t="s">
        <v>0</v>
      </c>
      <c r="H306" s="581" t="s">
        <v>0</v>
      </c>
      <c r="I306" s="579">
        <v>23357</v>
      </c>
      <c r="J306" s="572">
        <v>23357</v>
      </c>
      <c r="K306" s="567" t="s">
        <v>79</v>
      </c>
      <c r="L306" s="572">
        <v>-40000</v>
      </c>
    </row>
    <row r="307" spans="2:12" ht="13.5" thickBot="1" x14ac:dyDescent="0.25">
      <c r="B307" s="339" t="s">
        <v>380</v>
      </c>
      <c r="C307" s="671"/>
      <c r="D307" s="567" t="s">
        <v>0</v>
      </c>
      <c r="E307" s="575">
        <v>4064</v>
      </c>
      <c r="F307" s="581" t="s">
        <v>0</v>
      </c>
      <c r="G307" s="581"/>
      <c r="H307" s="581"/>
      <c r="I307" s="581" t="s">
        <v>88</v>
      </c>
      <c r="J307" s="570" t="s">
        <v>0</v>
      </c>
      <c r="K307" s="567" t="s">
        <v>0</v>
      </c>
      <c r="L307" s="570" t="s">
        <v>0</v>
      </c>
    </row>
    <row r="308" spans="2:12" ht="13.5" thickBot="1" x14ac:dyDescent="0.25">
      <c r="B308" s="334" t="s">
        <v>452</v>
      </c>
      <c r="C308" s="670"/>
      <c r="D308" s="336">
        <v>2239346</v>
      </c>
      <c r="E308" s="336">
        <v>619407</v>
      </c>
      <c r="F308" s="344">
        <v>6778</v>
      </c>
      <c r="G308" s="673">
        <v>-199</v>
      </c>
      <c r="H308" s="344">
        <v>13504</v>
      </c>
      <c r="I308" s="344">
        <v>597501</v>
      </c>
      <c r="J308" s="674" t="s">
        <v>89</v>
      </c>
      <c r="K308" s="335" t="s">
        <v>0</v>
      </c>
      <c r="L308" s="674" t="s">
        <v>89</v>
      </c>
    </row>
    <row r="309" spans="2:12" ht="15.75" thickTop="1" x14ac:dyDescent="0.2">
      <c r="B309" s="612"/>
      <c r="C309" s="675"/>
      <c r="D309" s="612"/>
      <c r="E309" s="612"/>
      <c r="F309" s="612"/>
      <c r="G309" s="612"/>
      <c r="H309" s="676"/>
      <c r="I309" s="612"/>
      <c r="J309" s="612"/>
      <c r="K309" s="612"/>
      <c r="L309" s="612"/>
    </row>
    <row r="310" spans="2:12" ht="12.75" x14ac:dyDescent="0.2">
      <c r="B310" s="331" t="s">
        <v>439</v>
      </c>
      <c r="C310" s="677"/>
      <c r="D310" s="332">
        <v>2239346</v>
      </c>
      <c r="E310" s="332">
        <v>619407</v>
      </c>
      <c r="F310" s="577" t="s">
        <v>90</v>
      </c>
      <c r="G310" s="332">
        <v>1101</v>
      </c>
      <c r="H310" s="332">
        <v>31500</v>
      </c>
      <c r="I310" s="332">
        <v>466392</v>
      </c>
      <c r="J310" s="570" t="s">
        <v>91</v>
      </c>
      <c r="K310" s="577" t="s">
        <v>0</v>
      </c>
      <c r="L310" s="570" t="s">
        <v>91</v>
      </c>
    </row>
    <row r="311" spans="2:12" ht="12.75" x14ac:dyDescent="0.2">
      <c r="B311" s="333" t="s">
        <v>375</v>
      </c>
      <c r="C311" s="678"/>
      <c r="D311" s="567" t="s">
        <v>0</v>
      </c>
      <c r="E311" s="567" t="s">
        <v>0</v>
      </c>
      <c r="F311" s="567" t="s">
        <v>0</v>
      </c>
      <c r="G311" s="567" t="s">
        <v>0</v>
      </c>
      <c r="H311" s="567" t="s">
        <v>0</v>
      </c>
      <c r="I311" s="575">
        <v>-194589</v>
      </c>
      <c r="J311" s="572">
        <v>-194589</v>
      </c>
      <c r="K311" s="567" t="s">
        <v>0</v>
      </c>
      <c r="L311" s="572">
        <v>-194589</v>
      </c>
    </row>
    <row r="312" spans="2:12" ht="13.5" thickBot="1" x14ac:dyDescent="0.25">
      <c r="B312" s="333" t="s">
        <v>425</v>
      </c>
      <c r="C312" s="678"/>
      <c r="D312" s="568" t="s">
        <v>0</v>
      </c>
      <c r="E312" s="568" t="s">
        <v>0</v>
      </c>
      <c r="F312" s="568" t="s">
        <v>0</v>
      </c>
      <c r="G312" s="576">
        <v>-2929</v>
      </c>
      <c r="H312" s="576">
        <v>27651</v>
      </c>
      <c r="I312" s="568" t="s">
        <v>0</v>
      </c>
      <c r="J312" s="669">
        <v>24722</v>
      </c>
      <c r="K312" s="568" t="s">
        <v>0</v>
      </c>
      <c r="L312" s="669">
        <v>24722</v>
      </c>
    </row>
    <row r="313" spans="2:12" ht="12.75" x14ac:dyDescent="0.2">
      <c r="B313" s="331" t="s">
        <v>377</v>
      </c>
      <c r="C313" s="677"/>
      <c r="D313" s="577" t="s">
        <v>0</v>
      </c>
      <c r="E313" s="577" t="s">
        <v>0</v>
      </c>
      <c r="F313" s="577" t="s">
        <v>0</v>
      </c>
      <c r="G313" s="332">
        <v>-2929</v>
      </c>
      <c r="H313" s="332">
        <v>27651</v>
      </c>
      <c r="I313" s="332">
        <v>-194589</v>
      </c>
      <c r="J313" s="572">
        <v>-169867</v>
      </c>
      <c r="K313" s="567" t="s">
        <v>0</v>
      </c>
      <c r="L313" s="572">
        <v>-169867</v>
      </c>
    </row>
    <row r="314" spans="2:12" ht="13.5" thickBot="1" x14ac:dyDescent="0.25">
      <c r="B314" s="333" t="s">
        <v>380</v>
      </c>
      <c r="C314" s="678"/>
      <c r="D314" s="567" t="s">
        <v>0</v>
      </c>
      <c r="E314" s="567">
        <v>-876</v>
      </c>
      <c r="F314" s="567" t="s">
        <v>0</v>
      </c>
      <c r="G314" s="567" t="s">
        <v>0</v>
      </c>
      <c r="H314" s="567" t="s">
        <v>0</v>
      </c>
      <c r="I314" s="567">
        <v>876</v>
      </c>
      <c r="J314" s="679" t="s">
        <v>0</v>
      </c>
      <c r="K314" s="567" t="s">
        <v>0</v>
      </c>
      <c r="L314" s="679" t="s">
        <v>0</v>
      </c>
    </row>
    <row r="315" spans="2:12" ht="13.5" thickBot="1" x14ac:dyDescent="0.25">
      <c r="B315" s="334" t="s">
        <v>453</v>
      </c>
      <c r="C315" s="577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4" t="s">
        <v>93</v>
      </c>
      <c r="K315" s="335" t="s">
        <v>0</v>
      </c>
      <c r="L315" s="674" t="s">
        <v>94</v>
      </c>
    </row>
    <row r="316" spans="2:12" ht="13.5" thickTop="1" x14ac:dyDescent="0.2">
      <c r="C316" s="15"/>
    </row>
    <row r="317" spans="2:12" ht="12.75" x14ac:dyDescent="0.2">
      <c r="B317" s="333" t="s">
        <v>454</v>
      </c>
      <c r="C317" s="15"/>
    </row>
    <row r="318" spans="2:12" ht="13.5" thickBot="1" x14ac:dyDescent="0.25">
      <c r="B318" s="345"/>
      <c r="C318" s="570"/>
      <c r="D318" s="570"/>
      <c r="E318" s="569"/>
      <c r="F318" s="559" t="s">
        <v>268</v>
      </c>
      <c r="G318" s="559"/>
      <c r="H318" s="569"/>
      <c r="I318" s="569"/>
      <c r="J318" s="569"/>
      <c r="K318" s="569"/>
      <c r="L318" s="569"/>
    </row>
    <row r="319" spans="2:12" ht="20.100000000000001" customHeight="1" x14ac:dyDescent="0.2">
      <c r="B319" s="742"/>
      <c r="C319" s="743"/>
      <c r="D319" s="743" t="s">
        <v>266</v>
      </c>
      <c r="E319" s="569" t="s">
        <v>437</v>
      </c>
      <c r="F319" s="574" t="s">
        <v>455</v>
      </c>
      <c r="G319" s="574" t="s">
        <v>456</v>
      </c>
      <c r="H319" s="569" t="s">
        <v>421</v>
      </c>
      <c r="I319" s="569" t="s">
        <v>457</v>
      </c>
      <c r="J319" s="569" t="s">
        <v>458</v>
      </c>
      <c r="K319" s="569" t="s">
        <v>373</v>
      </c>
      <c r="L319" s="569" t="s">
        <v>204</v>
      </c>
    </row>
    <row r="320" spans="2:12" ht="23.25" thickBot="1" x14ac:dyDescent="0.25">
      <c r="B320" s="742"/>
      <c r="C320" s="743"/>
      <c r="D320" s="744"/>
      <c r="E320" s="583"/>
      <c r="F320" s="583"/>
      <c r="G320" s="583"/>
      <c r="H320" s="583"/>
      <c r="I320" s="583"/>
      <c r="J320" s="583" t="s">
        <v>459</v>
      </c>
      <c r="K320" s="583"/>
      <c r="L320" s="583"/>
    </row>
    <row r="321" spans="2:12" ht="12.75" x14ac:dyDescent="0.2">
      <c r="B321" s="345"/>
      <c r="C321" s="569"/>
      <c r="D321" s="569" t="s">
        <v>460</v>
      </c>
      <c r="E321" s="569" t="s">
        <v>447</v>
      </c>
      <c r="F321" s="569" t="s">
        <v>460</v>
      </c>
      <c r="G321" s="569" t="s">
        <v>460</v>
      </c>
      <c r="H321" s="569" t="s">
        <v>447</v>
      </c>
      <c r="I321" s="569" t="s">
        <v>447</v>
      </c>
      <c r="J321" s="569" t="s">
        <v>447</v>
      </c>
      <c r="K321" s="569" t="s">
        <v>447</v>
      </c>
      <c r="L321" s="569" t="s">
        <v>447</v>
      </c>
    </row>
    <row r="322" spans="2:12" ht="12.75" x14ac:dyDescent="0.2">
      <c r="B322" s="331" t="s">
        <v>439</v>
      </c>
      <c r="C322" s="15"/>
      <c r="D322" s="332">
        <v>2239346</v>
      </c>
      <c r="E322" s="332">
        <v>619407</v>
      </c>
      <c r="F322" s="577" t="s">
        <v>90</v>
      </c>
      <c r="G322" s="332">
        <v>1101</v>
      </c>
      <c r="H322" s="332">
        <v>31500</v>
      </c>
      <c r="I322" s="332">
        <v>466392</v>
      </c>
      <c r="J322" s="570" t="s">
        <v>91</v>
      </c>
      <c r="K322" s="577" t="s">
        <v>0</v>
      </c>
      <c r="L322" s="570" t="s">
        <v>91</v>
      </c>
    </row>
    <row r="323" spans="2:12" ht="12.75" x14ac:dyDescent="0.2">
      <c r="B323" s="333" t="s">
        <v>375</v>
      </c>
      <c r="C323" s="15"/>
      <c r="D323" s="567" t="s">
        <v>0</v>
      </c>
      <c r="E323" s="567" t="s">
        <v>0</v>
      </c>
      <c r="F323" s="567" t="s">
        <v>0</v>
      </c>
      <c r="G323" s="567" t="s">
        <v>0</v>
      </c>
      <c r="H323" s="567" t="s">
        <v>0</v>
      </c>
      <c r="I323" s="575">
        <v>-200249</v>
      </c>
      <c r="J323" s="570" t="s">
        <v>96</v>
      </c>
      <c r="K323" s="567" t="s">
        <v>0</v>
      </c>
      <c r="L323" s="570" t="s">
        <v>96</v>
      </c>
    </row>
    <row r="324" spans="2:12" ht="13.5" thickBot="1" x14ac:dyDescent="0.25">
      <c r="B324" s="333" t="s">
        <v>425</v>
      </c>
      <c r="C324" s="15"/>
      <c r="D324" s="568" t="s">
        <v>0</v>
      </c>
      <c r="E324" s="568" t="s">
        <v>0</v>
      </c>
      <c r="F324" s="568" t="s">
        <v>0</v>
      </c>
      <c r="G324" s="576">
        <v>3676</v>
      </c>
      <c r="H324" s="576">
        <v>10145</v>
      </c>
      <c r="I324" s="568" t="s">
        <v>0</v>
      </c>
      <c r="J324" s="669">
        <v>13821</v>
      </c>
      <c r="K324" s="568" t="s">
        <v>0</v>
      </c>
      <c r="L324" s="669">
        <v>13821</v>
      </c>
    </row>
    <row r="325" spans="2:12" ht="13.5" thickBot="1" x14ac:dyDescent="0.25">
      <c r="B325" s="331" t="s">
        <v>377</v>
      </c>
      <c r="C325" s="15"/>
      <c r="D325" s="578" t="s">
        <v>0</v>
      </c>
      <c r="E325" s="578" t="s">
        <v>0</v>
      </c>
      <c r="F325" s="578" t="s">
        <v>0</v>
      </c>
      <c r="G325" s="347">
        <v>3676</v>
      </c>
      <c r="H325" s="347">
        <v>10145</v>
      </c>
      <c r="I325" s="347">
        <v>-200249</v>
      </c>
      <c r="J325" s="346" t="s">
        <v>97</v>
      </c>
      <c r="K325" s="568" t="s">
        <v>0</v>
      </c>
      <c r="L325" s="346" t="s">
        <v>97</v>
      </c>
    </row>
    <row r="326" spans="2:12" ht="12.75" x14ac:dyDescent="0.2">
      <c r="B326" s="333" t="s">
        <v>380</v>
      </c>
      <c r="C326" s="15"/>
      <c r="D326" s="746" t="s">
        <v>0</v>
      </c>
      <c r="E326" s="341">
        <v>-876</v>
      </c>
      <c r="F326" s="341" t="s">
        <v>0</v>
      </c>
      <c r="G326" s="341" t="s">
        <v>0</v>
      </c>
      <c r="H326" s="341" t="s">
        <v>0</v>
      </c>
      <c r="I326" s="341">
        <v>876</v>
      </c>
      <c r="J326" s="680" t="s">
        <v>0</v>
      </c>
      <c r="K326" s="341" t="s">
        <v>0</v>
      </c>
      <c r="L326" s="680" t="s">
        <v>0</v>
      </c>
    </row>
    <row r="327" spans="2:12" ht="13.5" thickBot="1" x14ac:dyDescent="0.25">
      <c r="B327" s="333" t="s">
        <v>461</v>
      </c>
      <c r="C327" s="15"/>
      <c r="D327" s="747"/>
      <c r="E327" s="681"/>
      <c r="F327" s="681"/>
      <c r="G327" s="681"/>
      <c r="H327" s="681"/>
      <c r="I327" s="681"/>
      <c r="J327" s="682"/>
      <c r="K327" s="681"/>
      <c r="L327" s="682"/>
    </row>
    <row r="328" spans="2:12" ht="13.5" thickBot="1" x14ac:dyDescent="0.25">
      <c r="B328" s="334" t="s">
        <v>462</v>
      </c>
      <c r="C328" s="15"/>
      <c r="D328" s="683" t="s">
        <v>92</v>
      </c>
      <c r="E328" s="684">
        <v>618531</v>
      </c>
      <c r="F328" s="684">
        <v>-3880</v>
      </c>
      <c r="G328" s="684">
        <v>4777</v>
      </c>
      <c r="H328" s="684">
        <v>41645</v>
      </c>
      <c r="I328" s="684">
        <v>267019</v>
      </c>
      <c r="J328" s="353" t="s">
        <v>98</v>
      </c>
      <c r="K328" s="683" t="s">
        <v>0</v>
      </c>
      <c r="L328" s="353" t="s">
        <v>99</v>
      </c>
    </row>
    <row r="329" spans="2:12" ht="12.75" x14ac:dyDescent="0.2">
      <c r="B329" s="334"/>
      <c r="C329" s="15"/>
      <c r="D329" s="577"/>
      <c r="E329" s="577"/>
      <c r="F329" s="337"/>
      <c r="G329" s="337"/>
      <c r="H329" s="337"/>
      <c r="I329" s="337"/>
      <c r="J329" s="570"/>
      <c r="K329" s="577"/>
      <c r="L329" s="570"/>
    </row>
    <row r="330" spans="2:12" ht="12.75" x14ac:dyDescent="0.2">
      <c r="B330" s="334" t="s">
        <v>430</v>
      </c>
      <c r="C330" s="15"/>
      <c r="D330" s="332">
        <v>2239346</v>
      </c>
      <c r="E330" s="332">
        <v>615343</v>
      </c>
      <c r="F330" s="338">
        <v>-46986</v>
      </c>
      <c r="G330" s="337" t="s">
        <v>24</v>
      </c>
      <c r="H330" s="337" t="s">
        <v>0</v>
      </c>
      <c r="I330" s="338">
        <v>525721</v>
      </c>
      <c r="J330" s="570" t="s">
        <v>85</v>
      </c>
      <c r="K330" s="332">
        <v>63500</v>
      </c>
      <c r="L330" s="570" t="s">
        <v>86</v>
      </c>
    </row>
    <row r="331" spans="2:12" ht="12.75" x14ac:dyDescent="0.2">
      <c r="B331" s="339" t="s">
        <v>375</v>
      </c>
      <c r="C331" s="15"/>
      <c r="D331" s="567" t="s">
        <v>0</v>
      </c>
      <c r="E331" s="567" t="s">
        <v>0</v>
      </c>
      <c r="F331" s="581" t="s">
        <v>0</v>
      </c>
      <c r="G331" s="581" t="s">
        <v>0</v>
      </c>
      <c r="H331" s="581" t="s">
        <v>0</v>
      </c>
      <c r="I331" s="579">
        <v>226648</v>
      </c>
      <c r="J331" s="572">
        <v>226648</v>
      </c>
      <c r="K331" s="567">
        <v>-143</v>
      </c>
      <c r="L331" s="572">
        <v>226505</v>
      </c>
    </row>
    <row r="332" spans="2:12" ht="13.5" thickBot="1" x14ac:dyDescent="0.25">
      <c r="B332" s="339" t="s">
        <v>425</v>
      </c>
      <c r="C332" s="15"/>
      <c r="D332" s="681" t="s">
        <v>0</v>
      </c>
      <c r="E332" s="681" t="s">
        <v>0</v>
      </c>
      <c r="F332" s="685">
        <v>53764</v>
      </c>
      <c r="G332" s="686">
        <v>413</v>
      </c>
      <c r="H332" s="685">
        <v>23689</v>
      </c>
      <c r="I332" s="686" t="s">
        <v>0</v>
      </c>
      <c r="J332" s="354">
        <v>77866</v>
      </c>
      <c r="K332" s="681" t="s">
        <v>0</v>
      </c>
      <c r="L332" s="354">
        <v>77866</v>
      </c>
    </row>
    <row r="333" spans="2:12" ht="13.5" thickBot="1" x14ac:dyDescent="0.25">
      <c r="B333" s="334" t="s">
        <v>377</v>
      </c>
      <c r="C333" s="15"/>
      <c r="D333" s="683" t="s">
        <v>0</v>
      </c>
      <c r="E333" s="683" t="s">
        <v>0</v>
      </c>
      <c r="F333" s="687">
        <v>53764</v>
      </c>
      <c r="G333" s="688">
        <v>413</v>
      </c>
      <c r="H333" s="687">
        <v>23689</v>
      </c>
      <c r="I333" s="687">
        <v>226648</v>
      </c>
      <c r="J333" s="354">
        <v>304514</v>
      </c>
      <c r="K333" s="683">
        <v>-143</v>
      </c>
      <c r="L333" s="354">
        <v>304371</v>
      </c>
    </row>
    <row r="334" spans="2:12" ht="12.75" x14ac:dyDescent="0.2">
      <c r="B334" s="339" t="s">
        <v>379</v>
      </c>
      <c r="C334" s="15"/>
      <c r="D334" s="567" t="s">
        <v>0</v>
      </c>
      <c r="E334" s="567" t="s">
        <v>0</v>
      </c>
      <c r="F334" s="581" t="s">
        <v>0</v>
      </c>
      <c r="G334" s="581" t="s">
        <v>0</v>
      </c>
      <c r="H334" s="581" t="s">
        <v>0</v>
      </c>
      <c r="I334" s="575">
        <v>-110176</v>
      </c>
      <c r="J334" s="570" t="s">
        <v>87</v>
      </c>
      <c r="K334" s="577" t="s">
        <v>0</v>
      </c>
      <c r="L334" s="570" t="s">
        <v>87</v>
      </c>
    </row>
    <row r="335" spans="2:12" ht="12.75" x14ac:dyDescent="0.2">
      <c r="B335" s="339" t="s">
        <v>322</v>
      </c>
      <c r="C335" s="15"/>
      <c r="D335" s="567" t="s">
        <v>0</v>
      </c>
      <c r="E335" s="567" t="s">
        <v>0</v>
      </c>
      <c r="F335" s="581" t="s">
        <v>0</v>
      </c>
      <c r="G335" s="581" t="s">
        <v>0</v>
      </c>
      <c r="H335" s="581" t="s">
        <v>0</v>
      </c>
      <c r="I335" s="575">
        <v>23357</v>
      </c>
      <c r="J335" s="572">
        <v>23357</v>
      </c>
      <c r="K335" s="575">
        <v>-63357</v>
      </c>
      <c r="L335" s="570" t="s">
        <v>75</v>
      </c>
    </row>
    <row r="336" spans="2:12" ht="12.75" x14ac:dyDescent="0.2">
      <c r="B336" s="339" t="s">
        <v>380</v>
      </c>
      <c r="C336" s="15"/>
      <c r="D336" s="748" t="s">
        <v>0</v>
      </c>
      <c r="E336" s="575">
        <v>4064</v>
      </c>
      <c r="F336" s="581" t="s">
        <v>0</v>
      </c>
      <c r="G336" s="581" t="s">
        <v>0</v>
      </c>
      <c r="H336" s="581" t="s">
        <v>0</v>
      </c>
      <c r="I336" s="575">
        <v>-4064</v>
      </c>
      <c r="J336" s="570" t="s">
        <v>0</v>
      </c>
      <c r="K336" s="567" t="s">
        <v>0</v>
      </c>
      <c r="L336" s="570" t="s">
        <v>0</v>
      </c>
    </row>
    <row r="337" spans="2:12" ht="13.5" thickBot="1" x14ac:dyDescent="0.25">
      <c r="B337" s="339" t="s">
        <v>461</v>
      </c>
      <c r="C337" s="15"/>
      <c r="D337" s="749"/>
      <c r="E337" s="576"/>
      <c r="F337" s="582"/>
      <c r="G337" s="582"/>
      <c r="H337" s="582"/>
      <c r="I337" s="576"/>
      <c r="J337" s="346"/>
      <c r="K337" s="568"/>
      <c r="L337" s="346"/>
    </row>
    <row r="338" spans="2:12" ht="13.5" thickBot="1" x14ac:dyDescent="0.25">
      <c r="B338" s="334" t="s">
        <v>463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78" t="s">
        <v>0</v>
      </c>
      <c r="L338" s="346" t="s">
        <v>100</v>
      </c>
    </row>
    <row r="339" spans="2:12" ht="12.75" x14ac:dyDescent="0.2">
      <c r="C339" s="15"/>
    </row>
    <row r="340" spans="2:12" ht="12.75" x14ac:dyDescent="0.2">
      <c r="B340" s="689" t="s">
        <v>464</v>
      </c>
      <c r="C340" s="15"/>
    </row>
    <row r="341" spans="2:12" ht="13.5" thickBot="1" x14ac:dyDescent="0.25">
      <c r="B341" s="570"/>
      <c r="C341" s="15"/>
      <c r="D341" s="570"/>
      <c r="E341" s="569"/>
      <c r="F341" s="559" t="s">
        <v>268</v>
      </c>
      <c r="G341" s="559"/>
      <c r="H341" s="569"/>
      <c r="I341" s="569"/>
      <c r="J341" s="569"/>
      <c r="K341" s="569"/>
      <c r="L341" s="569"/>
    </row>
    <row r="342" spans="2:12" ht="12.6" customHeight="1" x14ac:dyDescent="0.2">
      <c r="B342" s="750"/>
      <c r="C342" s="15"/>
      <c r="D342" s="743" t="s">
        <v>266</v>
      </c>
      <c r="E342" s="569" t="s">
        <v>437</v>
      </c>
      <c r="F342" s="751" t="s">
        <v>465</v>
      </c>
      <c r="G342" s="574" t="s">
        <v>466</v>
      </c>
      <c r="H342" s="753" t="s">
        <v>467</v>
      </c>
      <c r="I342" s="569" t="s">
        <v>269</v>
      </c>
      <c r="J342" s="569" t="s">
        <v>458</v>
      </c>
      <c r="K342" s="569" t="s">
        <v>458</v>
      </c>
      <c r="L342" s="569" t="s">
        <v>204</v>
      </c>
    </row>
    <row r="343" spans="2:12" ht="22.5" x14ac:dyDescent="0.2">
      <c r="B343" s="750"/>
      <c r="C343" s="15"/>
      <c r="D343" s="743"/>
      <c r="E343" s="569"/>
      <c r="F343" s="752"/>
      <c r="G343" s="569" t="s">
        <v>468</v>
      </c>
      <c r="H343" s="753"/>
      <c r="I343" s="569"/>
      <c r="J343" s="569" t="s">
        <v>469</v>
      </c>
      <c r="K343" s="569" t="s">
        <v>470</v>
      </c>
      <c r="L343" s="569"/>
    </row>
    <row r="344" spans="2:12" x14ac:dyDescent="0.25">
      <c r="B344" s="750"/>
      <c r="C344" s="15"/>
      <c r="D344" s="743"/>
      <c r="E344" s="569"/>
      <c r="F344" s="752"/>
      <c r="G344" s="690"/>
      <c r="H344" s="753"/>
      <c r="I344" s="569"/>
      <c r="J344" s="690"/>
      <c r="K344" s="690"/>
      <c r="L344" s="569"/>
    </row>
    <row r="345" spans="2:12" ht="12.75" x14ac:dyDescent="0.2">
      <c r="B345" s="351"/>
      <c r="C345" s="15"/>
      <c r="D345" s="577"/>
      <c r="E345" s="577"/>
      <c r="F345" s="577"/>
      <c r="G345" s="577"/>
      <c r="H345" s="577"/>
      <c r="I345" s="348"/>
      <c r="J345" s="570"/>
      <c r="K345" s="348"/>
      <c r="L345" s="570"/>
    </row>
    <row r="346" spans="2:12" ht="12.75" x14ac:dyDescent="0.2">
      <c r="B346" s="334" t="s">
        <v>471</v>
      </c>
      <c r="C346" s="15"/>
      <c r="D346" s="577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70" t="s">
        <v>104</v>
      </c>
      <c r="K346" s="567" t="s">
        <v>0</v>
      </c>
      <c r="L346" s="570" t="s">
        <v>104</v>
      </c>
    </row>
    <row r="347" spans="2:12" ht="12.75" x14ac:dyDescent="0.2">
      <c r="B347" s="339" t="s">
        <v>472</v>
      </c>
      <c r="C347" s="15"/>
      <c r="D347" s="567" t="s">
        <v>0</v>
      </c>
      <c r="E347" s="567" t="s">
        <v>0</v>
      </c>
      <c r="F347" s="567" t="s">
        <v>0</v>
      </c>
      <c r="G347" s="567" t="s">
        <v>0</v>
      </c>
      <c r="H347" s="567" t="s">
        <v>0</v>
      </c>
      <c r="I347" s="567" t="s">
        <v>107</v>
      </c>
      <c r="J347" s="570" t="s">
        <v>107</v>
      </c>
      <c r="K347" s="567" t="s">
        <v>0</v>
      </c>
      <c r="L347" s="570" t="s">
        <v>107</v>
      </c>
    </row>
    <row r="348" spans="2:12" ht="13.5" thickBot="1" x14ac:dyDescent="0.25">
      <c r="B348" s="339" t="s">
        <v>425</v>
      </c>
      <c r="C348" s="15"/>
      <c r="D348" s="568" t="s">
        <v>0</v>
      </c>
      <c r="E348" s="568" t="s">
        <v>0</v>
      </c>
      <c r="F348" s="568" t="s">
        <v>0</v>
      </c>
      <c r="G348" s="576">
        <v>15717</v>
      </c>
      <c r="H348" s="568" t="s">
        <v>108</v>
      </c>
      <c r="I348" s="578" t="s">
        <v>0</v>
      </c>
      <c r="J348" s="571" t="s">
        <v>109</v>
      </c>
      <c r="K348" s="568" t="s">
        <v>0</v>
      </c>
      <c r="L348" s="571" t="s">
        <v>109</v>
      </c>
    </row>
    <row r="349" spans="2:12" ht="13.5" thickBot="1" x14ac:dyDescent="0.25">
      <c r="B349" s="334" t="s">
        <v>426</v>
      </c>
      <c r="C349" s="15"/>
      <c r="D349" s="577" t="s">
        <v>0</v>
      </c>
      <c r="E349" s="577" t="s">
        <v>0</v>
      </c>
      <c r="F349" s="577" t="s">
        <v>0</v>
      </c>
      <c r="G349" s="332">
        <v>15717</v>
      </c>
      <c r="H349" s="577" t="s">
        <v>108</v>
      </c>
      <c r="I349" s="577" t="s">
        <v>107</v>
      </c>
      <c r="J349" s="570" t="s">
        <v>110</v>
      </c>
      <c r="K349" s="577" t="s">
        <v>0</v>
      </c>
      <c r="L349" s="570" t="s">
        <v>110</v>
      </c>
    </row>
    <row r="350" spans="2:12" ht="13.5" thickBot="1" x14ac:dyDescent="0.25">
      <c r="B350" s="334" t="s">
        <v>473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0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474</v>
      </c>
      <c r="C352" s="15"/>
      <c r="D352" s="577" t="s">
        <v>92</v>
      </c>
      <c r="E352" s="332">
        <v>619407</v>
      </c>
      <c r="F352" s="577" t="s">
        <v>90</v>
      </c>
      <c r="G352" s="332">
        <v>1101</v>
      </c>
      <c r="H352" s="332">
        <v>31500</v>
      </c>
      <c r="I352" s="332">
        <v>446471</v>
      </c>
      <c r="J352" s="570" t="s">
        <v>103</v>
      </c>
      <c r="K352" s="567" t="s">
        <v>0</v>
      </c>
      <c r="L352" s="570" t="s">
        <v>103</v>
      </c>
    </row>
    <row r="353" spans="2:12" ht="12.75" x14ac:dyDescent="0.2">
      <c r="B353" s="333" t="s">
        <v>475</v>
      </c>
      <c r="C353" s="15"/>
      <c r="D353" s="567" t="s">
        <v>0</v>
      </c>
      <c r="E353" s="567" t="s">
        <v>0</v>
      </c>
      <c r="F353" s="567" t="s">
        <v>0</v>
      </c>
      <c r="G353" s="567" t="s">
        <v>0</v>
      </c>
      <c r="H353" s="567" t="s">
        <v>0</v>
      </c>
      <c r="I353" s="567" t="s">
        <v>112</v>
      </c>
      <c r="J353" s="570" t="s">
        <v>112</v>
      </c>
      <c r="K353" s="567" t="s">
        <v>0</v>
      </c>
      <c r="L353" s="570" t="s">
        <v>112</v>
      </c>
    </row>
    <row r="354" spans="2:12" ht="13.5" thickBot="1" x14ac:dyDescent="0.25">
      <c r="B354" s="333" t="s">
        <v>425</v>
      </c>
      <c r="C354" s="15"/>
      <c r="D354" s="568" t="s">
        <v>0</v>
      </c>
      <c r="E354" s="568" t="s">
        <v>0</v>
      </c>
      <c r="F354" s="568" t="s">
        <v>0</v>
      </c>
      <c r="G354" s="568">
        <v>491</v>
      </c>
      <c r="H354" s="568">
        <v>581</v>
      </c>
      <c r="I354" s="568" t="s">
        <v>0</v>
      </c>
      <c r="J354" s="573">
        <v>1072</v>
      </c>
      <c r="K354" s="568" t="s">
        <v>0</v>
      </c>
      <c r="L354" s="573">
        <v>1072</v>
      </c>
    </row>
    <row r="355" spans="2:12" ht="13.5" thickBot="1" x14ac:dyDescent="0.25">
      <c r="B355" s="331" t="s">
        <v>426</v>
      </c>
      <c r="C355" s="15"/>
      <c r="D355" s="577" t="s">
        <v>0</v>
      </c>
      <c r="E355" s="577" t="s">
        <v>0</v>
      </c>
      <c r="F355" s="577" t="s">
        <v>0</v>
      </c>
      <c r="G355" s="577">
        <v>491</v>
      </c>
      <c r="H355" s="577">
        <v>581</v>
      </c>
      <c r="I355" s="577" t="s">
        <v>112</v>
      </c>
      <c r="J355" s="572">
        <v>-65306</v>
      </c>
      <c r="K355" s="567" t="s">
        <v>0</v>
      </c>
      <c r="L355" s="572">
        <v>-65306</v>
      </c>
    </row>
    <row r="356" spans="2:12" ht="13.5" thickBot="1" x14ac:dyDescent="0.25">
      <c r="B356" s="334" t="s">
        <v>476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0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477</v>
      </c>
      <c r="C360" s="15"/>
    </row>
    <row r="361" spans="2:12" ht="12.75" x14ac:dyDescent="0.2">
      <c r="C361" s="15"/>
    </row>
    <row r="362" spans="2:12" ht="13.5" thickBot="1" x14ac:dyDescent="0.25">
      <c r="B362" s="570"/>
      <c r="C362" s="570"/>
      <c r="D362" s="570"/>
      <c r="E362" s="569"/>
      <c r="F362" s="754" t="s">
        <v>268</v>
      </c>
      <c r="G362" s="754"/>
      <c r="H362" s="569"/>
      <c r="I362" s="569"/>
      <c r="J362" s="569"/>
      <c r="K362" s="569"/>
      <c r="L362" s="569"/>
    </row>
    <row r="363" spans="2:12" ht="22.5" x14ac:dyDescent="0.2">
      <c r="B363" s="570"/>
      <c r="C363" s="755" t="s">
        <v>478</v>
      </c>
      <c r="D363" s="743" t="s">
        <v>266</v>
      </c>
      <c r="E363" s="743" t="s">
        <v>437</v>
      </c>
      <c r="F363" s="745" t="s">
        <v>479</v>
      </c>
      <c r="G363" s="745" t="s">
        <v>480</v>
      </c>
      <c r="H363" s="569" t="s">
        <v>481</v>
      </c>
      <c r="I363" s="743" t="s">
        <v>269</v>
      </c>
      <c r="J363" s="569" t="s">
        <v>458</v>
      </c>
      <c r="K363" s="569" t="s">
        <v>458</v>
      </c>
      <c r="L363" s="743" t="s">
        <v>204</v>
      </c>
    </row>
    <row r="364" spans="2:12" ht="22.5" x14ac:dyDescent="0.2">
      <c r="B364" s="570"/>
      <c r="C364" s="755"/>
      <c r="D364" s="743"/>
      <c r="E364" s="743"/>
      <c r="F364" s="743"/>
      <c r="G364" s="756"/>
      <c r="H364" s="569" t="s">
        <v>482</v>
      </c>
      <c r="I364" s="743"/>
      <c r="J364" s="569" t="s">
        <v>469</v>
      </c>
      <c r="K364" s="569" t="s">
        <v>470</v>
      </c>
      <c r="L364" s="743"/>
    </row>
    <row r="365" spans="2:12" x14ac:dyDescent="0.25">
      <c r="B365" s="570"/>
      <c r="C365" s="755"/>
      <c r="D365" s="743"/>
      <c r="E365" s="743"/>
      <c r="F365" s="743"/>
      <c r="G365" s="756"/>
      <c r="H365" s="569" t="s">
        <v>483</v>
      </c>
      <c r="I365" s="743"/>
      <c r="J365" s="690"/>
      <c r="K365" s="690"/>
      <c r="L365" s="743"/>
    </row>
    <row r="366" spans="2:12" ht="12.75" x14ac:dyDescent="0.2">
      <c r="B366" s="351"/>
      <c r="C366" s="348"/>
      <c r="D366" s="577"/>
      <c r="E366" s="577"/>
      <c r="F366" s="577"/>
      <c r="G366" s="577"/>
      <c r="H366" s="577"/>
      <c r="I366" s="348"/>
      <c r="J366" s="570"/>
      <c r="K366" s="348"/>
      <c r="L366" s="570"/>
    </row>
    <row r="367" spans="2:12" ht="12.75" x14ac:dyDescent="0.2">
      <c r="B367" s="334" t="s">
        <v>484</v>
      </c>
      <c r="C367" s="577"/>
      <c r="D367" s="577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70" t="s">
        <v>115</v>
      </c>
      <c r="K367" s="567" t="s">
        <v>0</v>
      </c>
      <c r="L367" s="570" t="s">
        <v>115</v>
      </c>
    </row>
    <row r="368" spans="2:12" ht="12.75" x14ac:dyDescent="0.2">
      <c r="B368" s="339" t="s">
        <v>485</v>
      </c>
      <c r="C368" s="567"/>
      <c r="D368" s="567" t="s">
        <v>0</v>
      </c>
      <c r="E368" s="567" t="s">
        <v>0</v>
      </c>
      <c r="F368" s="567" t="s">
        <v>0</v>
      </c>
      <c r="G368" s="567" t="s">
        <v>0</v>
      </c>
      <c r="H368" s="567" t="s">
        <v>0</v>
      </c>
      <c r="I368" s="575">
        <v>19362</v>
      </c>
      <c r="J368" s="572">
        <v>19362</v>
      </c>
      <c r="K368" s="567" t="s">
        <v>0</v>
      </c>
      <c r="L368" s="572">
        <v>19362</v>
      </c>
    </row>
    <row r="369" spans="2:12" ht="13.5" thickBot="1" x14ac:dyDescent="0.25">
      <c r="B369" s="339" t="s">
        <v>425</v>
      </c>
      <c r="C369" s="671"/>
      <c r="D369" s="568" t="s">
        <v>0</v>
      </c>
      <c r="E369" s="568" t="s">
        <v>0</v>
      </c>
      <c r="F369" s="568" t="s">
        <v>116</v>
      </c>
      <c r="G369" s="576">
        <v>16363</v>
      </c>
      <c r="H369" s="568" t="s">
        <v>117</v>
      </c>
      <c r="I369" s="578" t="s">
        <v>0</v>
      </c>
      <c r="J369" s="571" t="s">
        <v>118</v>
      </c>
      <c r="K369" s="568" t="s">
        <v>0</v>
      </c>
      <c r="L369" s="571" t="s">
        <v>118</v>
      </c>
    </row>
    <row r="370" spans="2:12" ht="13.5" thickBot="1" x14ac:dyDescent="0.25">
      <c r="B370" s="334" t="s">
        <v>426</v>
      </c>
      <c r="C370" s="670"/>
      <c r="D370" s="577" t="s">
        <v>0</v>
      </c>
      <c r="E370" s="577" t="s">
        <v>0</v>
      </c>
      <c r="F370" s="577" t="s">
        <v>116</v>
      </c>
      <c r="G370" s="332">
        <v>16363</v>
      </c>
      <c r="H370" s="577" t="s">
        <v>117</v>
      </c>
      <c r="I370" s="332">
        <v>19362</v>
      </c>
      <c r="J370" s="572">
        <v>4997</v>
      </c>
      <c r="K370" s="577" t="s">
        <v>0</v>
      </c>
      <c r="L370" s="572">
        <v>4997</v>
      </c>
    </row>
    <row r="371" spans="2:12" ht="24.75" thickBot="1" x14ac:dyDescent="0.25">
      <c r="B371" s="339" t="s">
        <v>380</v>
      </c>
      <c r="C371" s="671" t="s">
        <v>486</v>
      </c>
      <c r="D371" s="341" t="s">
        <v>0</v>
      </c>
      <c r="E371" s="341">
        <v>-616</v>
      </c>
      <c r="F371" s="341" t="s">
        <v>0</v>
      </c>
      <c r="G371" s="341" t="s">
        <v>0</v>
      </c>
      <c r="H371" s="341" t="s">
        <v>0</v>
      </c>
      <c r="I371" s="341">
        <v>616</v>
      </c>
      <c r="J371" s="364" t="s">
        <v>0</v>
      </c>
      <c r="K371" s="341" t="s">
        <v>0</v>
      </c>
      <c r="L371" s="364" t="s">
        <v>0</v>
      </c>
    </row>
    <row r="372" spans="2:12" ht="13.5" thickBot="1" x14ac:dyDescent="0.25">
      <c r="B372" s="334" t="s">
        <v>487</v>
      </c>
      <c r="C372" s="670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0</v>
      </c>
      <c r="L372" s="363" t="s">
        <v>120</v>
      </c>
    </row>
    <row r="373" spans="2:12" ht="12.75" x14ac:dyDescent="0.2">
      <c r="B373" s="351"/>
      <c r="C373" s="691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488</v>
      </c>
      <c r="C374" s="677"/>
      <c r="D374" s="577" t="s">
        <v>92</v>
      </c>
      <c r="E374" s="332">
        <v>619407</v>
      </c>
      <c r="F374" s="577" t="s">
        <v>90</v>
      </c>
      <c r="G374" s="332">
        <v>1101</v>
      </c>
      <c r="H374" s="332">
        <v>32024</v>
      </c>
      <c r="I374" s="332">
        <v>463356</v>
      </c>
      <c r="J374" s="570" t="s">
        <v>121</v>
      </c>
      <c r="K374" s="567" t="s">
        <v>0</v>
      </c>
      <c r="L374" s="570" t="s">
        <v>121</v>
      </c>
    </row>
    <row r="375" spans="2:12" ht="12.75" x14ac:dyDescent="0.2">
      <c r="B375" s="333" t="s">
        <v>485</v>
      </c>
      <c r="C375" s="678"/>
      <c r="D375" s="567" t="s">
        <v>0</v>
      </c>
      <c r="E375" s="567" t="s">
        <v>0</v>
      </c>
      <c r="F375" s="567" t="s">
        <v>0</v>
      </c>
      <c r="G375" s="567" t="s">
        <v>0</v>
      </c>
      <c r="H375" s="567" t="s">
        <v>0</v>
      </c>
      <c r="I375" s="575">
        <v>-195252</v>
      </c>
      <c r="J375" s="572">
        <v>-195252</v>
      </c>
      <c r="K375" s="567" t="s">
        <v>0</v>
      </c>
      <c r="L375" s="572">
        <v>-195252</v>
      </c>
    </row>
    <row r="376" spans="2:12" ht="13.5" thickBot="1" x14ac:dyDescent="0.25">
      <c r="B376" s="333" t="s">
        <v>425</v>
      </c>
      <c r="C376" s="678"/>
      <c r="D376" s="568" t="s">
        <v>0</v>
      </c>
      <c r="E376" s="568" t="s">
        <v>0</v>
      </c>
      <c r="F376" s="568" t="s">
        <v>0</v>
      </c>
      <c r="G376" s="568" t="s">
        <v>122</v>
      </c>
      <c r="H376" s="576">
        <v>27651</v>
      </c>
      <c r="I376" s="568" t="s">
        <v>0</v>
      </c>
      <c r="J376" s="573">
        <v>24722</v>
      </c>
      <c r="K376" s="568" t="s">
        <v>0</v>
      </c>
      <c r="L376" s="573">
        <v>24722</v>
      </c>
    </row>
    <row r="377" spans="2:12" ht="13.5" thickBot="1" x14ac:dyDescent="0.25">
      <c r="B377" s="331" t="s">
        <v>426</v>
      </c>
      <c r="C377" s="677"/>
      <c r="D377" s="577" t="s">
        <v>0</v>
      </c>
      <c r="E377" s="577" t="s">
        <v>0</v>
      </c>
      <c r="F377" s="577" t="s">
        <v>0</v>
      </c>
      <c r="G377" s="577" t="s">
        <v>122</v>
      </c>
      <c r="H377" s="332">
        <v>27651</v>
      </c>
      <c r="I377" s="332">
        <v>-195252</v>
      </c>
      <c r="J377" s="572">
        <v>-170530</v>
      </c>
      <c r="K377" s="567" t="s">
        <v>0</v>
      </c>
      <c r="L377" s="572">
        <v>-170530</v>
      </c>
    </row>
    <row r="378" spans="2:12" ht="13.5" thickBot="1" x14ac:dyDescent="0.25">
      <c r="B378" s="333" t="s">
        <v>380</v>
      </c>
      <c r="C378" s="678"/>
      <c r="D378" s="341" t="s">
        <v>0</v>
      </c>
      <c r="E378" s="341">
        <v>-876</v>
      </c>
      <c r="F378" s="341" t="s">
        <v>0</v>
      </c>
      <c r="G378" s="341" t="s">
        <v>0</v>
      </c>
      <c r="H378" s="341" t="s">
        <v>0</v>
      </c>
      <c r="I378" s="341">
        <v>876</v>
      </c>
      <c r="J378" s="365" t="s">
        <v>0</v>
      </c>
      <c r="K378" s="341"/>
      <c r="L378" s="365" t="s">
        <v>0</v>
      </c>
    </row>
    <row r="379" spans="2:12" ht="13.5" thickBot="1" x14ac:dyDescent="0.25">
      <c r="B379" s="334" t="s">
        <v>489</v>
      </c>
      <c r="C379" s="670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0</v>
      </c>
      <c r="L379" s="363" t="s">
        <v>124</v>
      </c>
    </row>
    <row r="380" spans="2:12" ht="12.75" x14ac:dyDescent="0.2">
      <c r="C380" s="15"/>
    </row>
    <row r="381" spans="2:12" ht="12.75" x14ac:dyDescent="0.2">
      <c r="B381" s="692" t="s">
        <v>490</v>
      </c>
      <c r="C381" s="15"/>
    </row>
    <row r="382" spans="2:12" ht="13.5" thickBot="1" x14ac:dyDescent="0.25">
      <c r="B382" s="570"/>
      <c r="C382" s="570"/>
      <c r="D382" s="570"/>
      <c r="E382" s="569"/>
      <c r="F382" s="754" t="s">
        <v>268</v>
      </c>
      <c r="G382" s="754"/>
      <c r="H382" s="569"/>
      <c r="I382" s="569"/>
      <c r="J382" s="569"/>
      <c r="K382" s="569"/>
      <c r="L382" s="569"/>
    </row>
    <row r="383" spans="2:12" ht="22.5" x14ac:dyDescent="0.2">
      <c r="B383" s="570"/>
      <c r="C383" s="755" t="s">
        <v>478</v>
      </c>
      <c r="D383" s="743" t="s">
        <v>266</v>
      </c>
      <c r="E383" s="743" t="s">
        <v>437</v>
      </c>
      <c r="F383" s="745" t="s">
        <v>479</v>
      </c>
      <c r="G383" s="745" t="s">
        <v>480</v>
      </c>
      <c r="H383" s="569" t="s">
        <v>481</v>
      </c>
      <c r="I383" s="743" t="s">
        <v>269</v>
      </c>
      <c r="J383" s="569" t="s">
        <v>458</v>
      </c>
      <c r="K383" s="569" t="s">
        <v>458</v>
      </c>
      <c r="L383" s="743" t="s">
        <v>204</v>
      </c>
    </row>
    <row r="384" spans="2:12" ht="22.5" x14ac:dyDescent="0.2">
      <c r="B384" s="570"/>
      <c r="C384" s="755"/>
      <c r="D384" s="743"/>
      <c r="E384" s="743"/>
      <c r="F384" s="743"/>
      <c r="G384" s="756"/>
      <c r="H384" s="569" t="s">
        <v>482</v>
      </c>
      <c r="I384" s="743"/>
      <c r="J384" s="569" t="s">
        <v>469</v>
      </c>
      <c r="K384" s="569" t="s">
        <v>470</v>
      </c>
      <c r="L384" s="743"/>
    </row>
    <row r="385" spans="2:12" x14ac:dyDescent="0.25">
      <c r="B385" s="570"/>
      <c r="C385" s="755"/>
      <c r="D385" s="743"/>
      <c r="E385" s="743"/>
      <c r="F385" s="743"/>
      <c r="G385" s="756"/>
      <c r="H385" s="569" t="s">
        <v>483</v>
      </c>
      <c r="I385" s="743"/>
      <c r="J385" s="690"/>
      <c r="K385" s="690"/>
      <c r="L385" s="743"/>
    </row>
    <row r="386" spans="2:12" ht="12.75" x14ac:dyDescent="0.2">
      <c r="B386" s="351"/>
      <c r="C386" s="348"/>
      <c r="D386" s="577"/>
      <c r="E386" s="577"/>
      <c r="F386" s="577"/>
      <c r="G386" s="577"/>
      <c r="H386" s="577"/>
      <c r="I386" s="348"/>
      <c r="J386" s="570"/>
      <c r="K386" s="348"/>
      <c r="L386" s="570"/>
    </row>
    <row r="387" spans="2:12" ht="12.75" x14ac:dyDescent="0.2">
      <c r="B387" s="334" t="s">
        <v>484</v>
      </c>
      <c r="C387" s="577"/>
      <c r="D387" s="577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70" t="s">
        <v>115</v>
      </c>
      <c r="K387" s="567" t="s">
        <v>0</v>
      </c>
      <c r="L387" s="570" t="s">
        <v>115</v>
      </c>
    </row>
    <row r="388" spans="2:12" ht="12.75" x14ac:dyDescent="0.2">
      <c r="B388" s="339" t="s">
        <v>485</v>
      </c>
      <c r="C388" s="567"/>
      <c r="D388" s="567" t="s">
        <v>0</v>
      </c>
      <c r="E388" s="567" t="s">
        <v>0</v>
      </c>
      <c r="F388" s="567" t="s">
        <v>0</v>
      </c>
      <c r="G388" s="567" t="s">
        <v>0</v>
      </c>
      <c r="H388" s="567" t="s">
        <v>0</v>
      </c>
      <c r="I388" s="575">
        <v>51741</v>
      </c>
      <c r="J388" s="572">
        <v>51741</v>
      </c>
      <c r="K388" s="567" t="s">
        <v>0</v>
      </c>
      <c r="L388" s="572">
        <v>51741</v>
      </c>
    </row>
    <row r="389" spans="2:12" ht="13.5" thickBot="1" x14ac:dyDescent="0.25">
      <c r="B389" s="339" t="s">
        <v>425</v>
      </c>
      <c r="C389" s="671"/>
      <c r="D389" s="568" t="s">
        <v>0</v>
      </c>
      <c r="E389" s="568" t="s">
        <v>0</v>
      </c>
      <c r="F389" s="568" t="s">
        <v>116</v>
      </c>
      <c r="G389" s="576">
        <v>8616</v>
      </c>
      <c r="H389" s="568">
        <v>8290</v>
      </c>
      <c r="I389" s="578" t="s">
        <v>0</v>
      </c>
      <c r="J389" s="571" t="s">
        <v>126</v>
      </c>
      <c r="K389" s="568" t="s">
        <v>0</v>
      </c>
      <c r="L389" s="571" t="s">
        <v>126</v>
      </c>
    </row>
    <row r="390" spans="2:12" ht="13.5" thickBot="1" x14ac:dyDescent="0.25">
      <c r="B390" s="334" t="s">
        <v>426</v>
      </c>
      <c r="C390" s="670"/>
      <c r="D390" s="577" t="s">
        <v>0</v>
      </c>
      <c r="E390" s="577" t="s">
        <v>0</v>
      </c>
      <c r="F390" s="577" t="s">
        <v>116</v>
      </c>
      <c r="G390" s="332">
        <v>8616</v>
      </c>
      <c r="H390" s="577">
        <v>8290</v>
      </c>
      <c r="I390" s="332">
        <v>51741</v>
      </c>
      <c r="J390" s="572">
        <v>48374</v>
      </c>
      <c r="K390" s="577" t="s">
        <v>0</v>
      </c>
      <c r="L390" s="572">
        <v>48374</v>
      </c>
    </row>
    <row r="391" spans="2:12" ht="13.5" thickBot="1" x14ac:dyDescent="0.25">
      <c r="B391" s="339" t="s">
        <v>380</v>
      </c>
      <c r="C391" s="671"/>
      <c r="D391" s="341" t="s">
        <v>0</v>
      </c>
      <c r="E391" s="341">
        <v>-616</v>
      </c>
      <c r="F391" s="341" t="s">
        <v>0</v>
      </c>
      <c r="G391" s="341" t="s">
        <v>0</v>
      </c>
      <c r="H391" s="341" t="s">
        <v>0</v>
      </c>
      <c r="I391" s="341">
        <v>616</v>
      </c>
      <c r="J391" s="364" t="s">
        <v>0</v>
      </c>
      <c r="K391" s="341" t="s">
        <v>0</v>
      </c>
      <c r="L391" s="364" t="s">
        <v>0</v>
      </c>
    </row>
    <row r="392" spans="2:12" ht="13.5" thickBot="1" x14ac:dyDescent="0.25">
      <c r="B392" s="334" t="s">
        <v>491</v>
      </c>
      <c r="C392" s="670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0</v>
      </c>
      <c r="L392" s="363" t="s">
        <v>127</v>
      </c>
    </row>
    <row r="393" spans="2:12" ht="12.75" x14ac:dyDescent="0.2">
      <c r="B393" s="351"/>
      <c r="C393" s="691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488</v>
      </c>
      <c r="C394" s="677"/>
      <c r="D394" s="577" t="s">
        <v>92</v>
      </c>
      <c r="E394" s="332">
        <v>619407</v>
      </c>
      <c r="F394" s="577" t="s">
        <v>90</v>
      </c>
      <c r="G394" s="332">
        <v>1101</v>
      </c>
      <c r="H394" s="332">
        <v>32024</v>
      </c>
      <c r="I394" s="332">
        <v>463356</v>
      </c>
      <c r="J394" s="570" t="s">
        <v>121</v>
      </c>
      <c r="K394" s="567" t="s">
        <v>0</v>
      </c>
      <c r="L394" s="570" t="s">
        <v>121</v>
      </c>
    </row>
    <row r="395" spans="2:12" ht="12.75" x14ac:dyDescent="0.2">
      <c r="B395" s="333" t="s">
        <v>485</v>
      </c>
      <c r="C395" s="678"/>
      <c r="D395" s="567" t="s">
        <v>0</v>
      </c>
      <c r="E395" s="567" t="s">
        <v>0</v>
      </c>
      <c r="F395" s="567" t="s">
        <v>0</v>
      </c>
      <c r="G395" s="567" t="s">
        <v>0</v>
      </c>
      <c r="H395" s="567" t="s">
        <v>0</v>
      </c>
      <c r="I395" s="575">
        <v>-201244</v>
      </c>
      <c r="J395" s="572">
        <v>-201244</v>
      </c>
      <c r="K395" s="567" t="s">
        <v>0</v>
      </c>
      <c r="L395" s="572">
        <v>-201244</v>
      </c>
    </row>
    <row r="396" spans="2:12" ht="13.5" thickBot="1" x14ac:dyDescent="0.25">
      <c r="B396" s="333" t="s">
        <v>425</v>
      </c>
      <c r="C396" s="678"/>
      <c r="D396" s="568" t="s">
        <v>0</v>
      </c>
      <c r="E396" s="568" t="s">
        <v>0</v>
      </c>
      <c r="F396" s="568" t="s">
        <v>0</v>
      </c>
      <c r="G396" s="568">
        <v>3676</v>
      </c>
      <c r="H396" s="576" t="s">
        <v>128</v>
      </c>
      <c r="I396" s="568" t="s">
        <v>0</v>
      </c>
      <c r="J396" s="573">
        <v>13821</v>
      </c>
      <c r="K396" s="568" t="s">
        <v>0</v>
      </c>
      <c r="L396" s="573">
        <v>13821</v>
      </c>
    </row>
    <row r="397" spans="2:12" ht="13.5" thickBot="1" x14ac:dyDescent="0.25">
      <c r="B397" s="331" t="s">
        <v>426</v>
      </c>
      <c r="C397" s="677"/>
      <c r="D397" s="577" t="s">
        <v>0</v>
      </c>
      <c r="E397" s="577" t="s">
        <v>0</v>
      </c>
      <c r="F397" s="577" t="s">
        <v>0</v>
      </c>
      <c r="G397" s="577">
        <v>3676</v>
      </c>
      <c r="H397" s="332" t="s">
        <v>128</v>
      </c>
      <c r="I397" s="332">
        <v>-201244</v>
      </c>
      <c r="J397" s="572">
        <v>-187423</v>
      </c>
      <c r="K397" s="567" t="s">
        <v>0</v>
      </c>
      <c r="L397" s="572">
        <v>-187423</v>
      </c>
    </row>
    <row r="398" spans="2:12" ht="13.5" thickBot="1" x14ac:dyDescent="0.25">
      <c r="B398" s="333" t="s">
        <v>380</v>
      </c>
      <c r="C398" s="678"/>
      <c r="D398" s="341" t="s">
        <v>0</v>
      </c>
      <c r="E398" s="341">
        <v>-876</v>
      </c>
      <c r="F398" s="341" t="s">
        <v>0</v>
      </c>
      <c r="G398" s="341" t="s">
        <v>0</v>
      </c>
      <c r="H398" s="341" t="s">
        <v>0</v>
      </c>
      <c r="I398" s="341">
        <v>876</v>
      </c>
      <c r="J398" s="365" t="s">
        <v>0</v>
      </c>
      <c r="K398" s="341" t="s">
        <v>0</v>
      </c>
      <c r="L398" s="365" t="s">
        <v>0</v>
      </c>
    </row>
    <row r="399" spans="2:12" ht="13.5" thickBot="1" x14ac:dyDescent="0.25">
      <c r="B399" s="334" t="s">
        <v>492</v>
      </c>
      <c r="C399" s="670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0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70"/>
      <c r="C402" s="15"/>
      <c r="D402" s="570"/>
      <c r="E402" s="569"/>
      <c r="F402" s="754" t="s">
        <v>268</v>
      </c>
      <c r="G402" s="754"/>
      <c r="H402" s="569"/>
      <c r="I402" s="569"/>
      <c r="J402" s="569"/>
      <c r="K402" s="569"/>
      <c r="L402" s="569"/>
    </row>
    <row r="403" spans="2:12" ht="56.25" x14ac:dyDescent="0.2">
      <c r="B403" s="570"/>
      <c r="C403" s="15"/>
      <c r="D403" s="569" t="s">
        <v>266</v>
      </c>
      <c r="E403" s="569" t="s">
        <v>267</v>
      </c>
      <c r="F403" s="574" t="s">
        <v>369</v>
      </c>
      <c r="G403" s="574" t="s">
        <v>370</v>
      </c>
      <c r="H403" s="569" t="s">
        <v>270</v>
      </c>
      <c r="I403" s="569" t="s">
        <v>493</v>
      </c>
      <c r="J403" s="569" t="s">
        <v>494</v>
      </c>
      <c r="K403" s="569" t="s">
        <v>373</v>
      </c>
      <c r="L403" s="569" t="s">
        <v>204</v>
      </c>
    </row>
    <row r="404" spans="2:12" ht="13.5" thickBot="1" x14ac:dyDescent="0.25">
      <c r="B404" s="693" t="s">
        <v>484</v>
      </c>
      <c r="C404" s="15"/>
      <c r="D404" s="694" t="s">
        <v>495</v>
      </c>
      <c r="E404" s="694">
        <v>618.66600000000005</v>
      </c>
      <c r="F404" s="694">
        <v>13.521000000000001</v>
      </c>
      <c r="G404" s="694">
        <v>-2.0739999999999998</v>
      </c>
      <c r="H404" s="694">
        <v>60.494</v>
      </c>
      <c r="I404" s="694">
        <v>330.32499999999999</v>
      </c>
      <c r="J404" s="695" t="s">
        <v>496</v>
      </c>
      <c r="K404" s="694" t="s">
        <v>0</v>
      </c>
      <c r="L404" s="695" t="s">
        <v>496</v>
      </c>
    </row>
    <row r="405" spans="2:12" ht="13.5" thickBot="1" x14ac:dyDescent="0.25">
      <c r="B405" s="696" t="s">
        <v>389</v>
      </c>
      <c r="C405" s="15"/>
      <c r="D405" s="697" t="s">
        <v>0</v>
      </c>
      <c r="E405" s="697" t="s">
        <v>0</v>
      </c>
      <c r="F405" s="697" t="s">
        <v>0</v>
      </c>
      <c r="G405" s="697" t="s">
        <v>0</v>
      </c>
      <c r="H405" s="697" t="s">
        <v>0</v>
      </c>
      <c r="I405" s="697">
        <v>81.673000000000002</v>
      </c>
      <c r="J405" s="698">
        <v>81.673000000000002</v>
      </c>
      <c r="K405" s="697"/>
      <c r="L405" s="698">
        <v>81.673000000000002</v>
      </c>
    </row>
    <row r="406" spans="2:12" ht="13.5" thickBot="1" x14ac:dyDescent="0.25">
      <c r="B406" s="699" t="s">
        <v>390</v>
      </c>
      <c r="C406" s="15"/>
      <c r="D406" s="700" t="s">
        <v>0</v>
      </c>
      <c r="E406" s="700" t="s">
        <v>0</v>
      </c>
      <c r="F406" s="700">
        <v>-29.146000000000001</v>
      </c>
      <c r="G406" s="700">
        <v>22.571000000000002</v>
      </c>
      <c r="H406" s="700">
        <v>-598</v>
      </c>
      <c r="I406" s="700" t="s">
        <v>0</v>
      </c>
      <c r="J406" s="695">
        <v>-7.173</v>
      </c>
      <c r="K406" s="700"/>
      <c r="L406" s="695">
        <v>-7.173</v>
      </c>
    </row>
    <row r="407" spans="2:12" ht="13.5" thickBot="1" x14ac:dyDescent="0.25">
      <c r="B407" s="693" t="s">
        <v>377</v>
      </c>
      <c r="C407" s="15"/>
      <c r="D407" s="694" t="s">
        <v>0</v>
      </c>
      <c r="E407" s="694" t="s">
        <v>0</v>
      </c>
      <c r="F407" s="694">
        <v>-29.146000000000001</v>
      </c>
      <c r="G407" s="694">
        <v>22.571000000000002</v>
      </c>
      <c r="H407" s="694">
        <v>-598</v>
      </c>
      <c r="I407" s="694">
        <v>81.673000000000002</v>
      </c>
      <c r="J407" s="695">
        <v>74.5</v>
      </c>
      <c r="K407" s="694"/>
      <c r="L407" s="695">
        <v>74.5</v>
      </c>
    </row>
    <row r="408" spans="2:12" ht="13.5" thickBot="1" x14ac:dyDescent="0.25">
      <c r="B408" s="699" t="s">
        <v>497</v>
      </c>
      <c r="C408" s="15"/>
      <c r="D408" s="700" t="s">
        <v>0</v>
      </c>
      <c r="E408" s="700">
        <v>640</v>
      </c>
      <c r="F408" s="700" t="s">
        <v>0</v>
      </c>
      <c r="G408" s="700" t="s">
        <v>0</v>
      </c>
      <c r="H408" s="700" t="s">
        <v>0</v>
      </c>
      <c r="I408" s="700">
        <v>-640</v>
      </c>
      <c r="J408" s="695" t="s">
        <v>0</v>
      </c>
      <c r="K408" s="700"/>
      <c r="L408" s="695" t="s">
        <v>0</v>
      </c>
    </row>
    <row r="409" spans="2:12" ht="13.5" thickBot="1" x14ac:dyDescent="0.25">
      <c r="B409" s="693" t="s">
        <v>498</v>
      </c>
      <c r="C409" s="15"/>
      <c r="D409" s="694" t="s">
        <v>495</v>
      </c>
      <c r="E409" s="694">
        <v>619.30600000000004</v>
      </c>
      <c r="F409" s="694">
        <v>-15.625</v>
      </c>
      <c r="G409" s="694">
        <v>20.497</v>
      </c>
      <c r="H409" s="694">
        <v>59.896000000000001</v>
      </c>
      <c r="I409" s="694">
        <v>411.358</v>
      </c>
      <c r="J409" s="695" t="s">
        <v>499</v>
      </c>
      <c r="K409" s="694"/>
      <c r="L409" s="695" t="s">
        <v>499</v>
      </c>
    </row>
    <row r="410" spans="2:12" ht="13.5" thickBot="1" x14ac:dyDescent="0.25">
      <c r="B410" s="693"/>
      <c r="C410" s="15"/>
      <c r="D410" s="701"/>
      <c r="E410" s="701"/>
      <c r="F410" s="701"/>
      <c r="G410" s="701"/>
      <c r="H410" s="701"/>
      <c r="I410" s="701"/>
      <c r="J410" s="695"/>
      <c r="K410" s="701"/>
      <c r="L410" s="695"/>
    </row>
    <row r="411" spans="2:12" ht="13.5" thickBot="1" x14ac:dyDescent="0.25">
      <c r="B411" s="693" t="s">
        <v>488</v>
      </c>
      <c r="C411" s="15"/>
      <c r="D411" s="702" t="s">
        <v>495</v>
      </c>
      <c r="E411" s="702">
        <v>619.40700000000004</v>
      </c>
      <c r="F411" s="702">
        <v>-3.88</v>
      </c>
      <c r="G411" s="702">
        <v>1.101</v>
      </c>
      <c r="H411" s="702">
        <v>32.024000000000001</v>
      </c>
      <c r="I411" s="702">
        <v>463.35599999999999</v>
      </c>
      <c r="J411" s="695" t="s">
        <v>500</v>
      </c>
      <c r="K411" s="702" t="s">
        <v>0</v>
      </c>
      <c r="L411" s="695" t="s">
        <v>500</v>
      </c>
    </row>
    <row r="412" spans="2:12" ht="13.5" thickBot="1" x14ac:dyDescent="0.25">
      <c r="B412" s="696" t="s">
        <v>389</v>
      </c>
      <c r="C412" s="15"/>
      <c r="D412" s="703" t="s">
        <v>0</v>
      </c>
      <c r="E412" s="703" t="s">
        <v>0</v>
      </c>
      <c r="F412" s="703" t="s">
        <v>0</v>
      </c>
      <c r="G412" s="703" t="s">
        <v>0</v>
      </c>
      <c r="H412" s="703" t="s">
        <v>0</v>
      </c>
      <c r="I412" s="703">
        <v>-133.77199999999999</v>
      </c>
      <c r="J412" s="698">
        <v>-133.77199999999999</v>
      </c>
      <c r="K412" s="703" t="s">
        <v>0</v>
      </c>
      <c r="L412" s="698">
        <v>-133.77199999999999</v>
      </c>
    </row>
    <row r="413" spans="2:12" ht="13.5" thickBot="1" x14ac:dyDescent="0.25">
      <c r="B413" s="699" t="s">
        <v>390</v>
      </c>
      <c r="C413" s="15"/>
      <c r="D413" s="704" t="s">
        <v>0</v>
      </c>
      <c r="E413" s="704" t="s">
        <v>0</v>
      </c>
      <c r="F413" s="704">
        <v>17.401</v>
      </c>
      <c r="G413" s="704">
        <v>-3.1749999999999998</v>
      </c>
      <c r="H413" s="704">
        <v>28.47</v>
      </c>
      <c r="I413" s="704" t="s">
        <v>0</v>
      </c>
      <c r="J413" s="695">
        <v>42.695999999999998</v>
      </c>
      <c r="K413" s="704" t="s">
        <v>0</v>
      </c>
      <c r="L413" s="695">
        <v>42.695999999999998</v>
      </c>
    </row>
    <row r="414" spans="2:12" ht="13.5" thickBot="1" x14ac:dyDescent="0.25">
      <c r="B414" s="693" t="s">
        <v>377</v>
      </c>
      <c r="C414" s="15"/>
      <c r="D414" s="702" t="s">
        <v>0</v>
      </c>
      <c r="E414" s="702" t="s">
        <v>0</v>
      </c>
      <c r="F414" s="702">
        <v>17.401</v>
      </c>
      <c r="G414" s="702">
        <v>-3.1749999999999998</v>
      </c>
      <c r="H414" s="702">
        <v>28.47</v>
      </c>
      <c r="I414" s="702">
        <v>-133.77199999999999</v>
      </c>
      <c r="J414" s="695">
        <v>-91.075999999999993</v>
      </c>
      <c r="K414" s="702" t="s">
        <v>0</v>
      </c>
      <c r="L414" s="695">
        <v>-91.075999999999993</v>
      </c>
    </row>
    <row r="415" spans="2:12" ht="13.5" thickBot="1" x14ac:dyDescent="0.25">
      <c r="B415" s="699" t="s">
        <v>501</v>
      </c>
      <c r="C415" s="15"/>
      <c r="D415" s="704" t="s">
        <v>0</v>
      </c>
      <c r="E415" s="704">
        <v>-741</v>
      </c>
      <c r="F415" s="704" t="s">
        <v>0</v>
      </c>
      <c r="G415" s="704" t="s">
        <v>0</v>
      </c>
      <c r="H415" s="704" t="s">
        <v>0</v>
      </c>
      <c r="I415" s="704">
        <v>741</v>
      </c>
      <c r="J415" s="695" t="s">
        <v>0</v>
      </c>
      <c r="K415" s="704" t="s">
        <v>0</v>
      </c>
      <c r="L415" s="695" t="s">
        <v>0</v>
      </c>
    </row>
    <row r="416" spans="2:12" ht="13.5" thickBot="1" x14ac:dyDescent="0.25">
      <c r="B416" s="693" t="s">
        <v>502</v>
      </c>
      <c r="C416" s="15"/>
      <c r="D416" s="702" t="s">
        <v>495</v>
      </c>
      <c r="E416" s="702">
        <v>618.66600000000005</v>
      </c>
      <c r="F416" s="702">
        <v>13.521000000000001</v>
      </c>
      <c r="G416" s="702">
        <v>-2.0739999999999998</v>
      </c>
      <c r="H416" s="702">
        <v>60.494</v>
      </c>
      <c r="I416" s="702">
        <v>330.32499999999999</v>
      </c>
      <c r="J416" s="695" t="s">
        <v>496</v>
      </c>
      <c r="K416" s="702" t="s">
        <v>0</v>
      </c>
      <c r="L416" s="695" t="s">
        <v>496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503</v>
      </c>
      <c r="C419" s="15"/>
    </row>
    <row r="420" spans="2:13" ht="15" customHeight="1" thickBot="1" x14ac:dyDescent="0.25">
      <c r="B420" s="386"/>
      <c r="C420" s="15"/>
      <c r="D420" s="386"/>
      <c r="E420" s="386"/>
      <c r="F420" s="730" t="s">
        <v>268</v>
      </c>
      <c r="G420" s="730"/>
      <c r="H420" s="730"/>
      <c r="I420" s="386"/>
      <c r="J420" s="386"/>
      <c r="K420" s="387" t="s">
        <v>504</v>
      </c>
      <c r="L420" s="387"/>
      <c r="M420" s="386"/>
    </row>
    <row r="421" spans="2:13" ht="36" x14ac:dyDescent="0.2">
      <c r="B421" s="758"/>
      <c r="C421" s="15"/>
      <c r="D421" s="760" t="s">
        <v>266</v>
      </c>
      <c r="E421" s="566" t="s">
        <v>267</v>
      </c>
      <c r="F421" s="564" t="s">
        <v>505</v>
      </c>
      <c r="G421" s="564" t="s">
        <v>506</v>
      </c>
      <c r="H421" s="564" t="s">
        <v>507</v>
      </c>
      <c r="I421" s="564" t="s">
        <v>508</v>
      </c>
      <c r="J421" s="564" t="s">
        <v>269</v>
      </c>
      <c r="K421" s="564" t="s">
        <v>458</v>
      </c>
      <c r="L421" s="388" t="s">
        <v>373</v>
      </c>
      <c r="M421" s="566" t="s">
        <v>204</v>
      </c>
    </row>
    <row r="422" spans="2:13" ht="24" x14ac:dyDescent="0.2">
      <c r="B422" s="759"/>
      <c r="C422" s="15"/>
      <c r="D422" s="729"/>
      <c r="E422" s="564"/>
      <c r="F422" s="564" t="s">
        <v>509</v>
      </c>
      <c r="G422" s="564" t="s">
        <v>510</v>
      </c>
      <c r="H422" s="564" t="s">
        <v>511</v>
      </c>
      <c r="I422" s="564" t="s">
        <v>512</v>
      </c>
      <c r="J422" s="402" t="s">
        <v>141</v>
      </c>
      <c r="K422" s="564" t="s">
        <v>513</v>
      </c>
      <c r="L422" s="564"/>
      <c r="M422" s="564"/>
    </row>
    <row r="423" spans="2:13" x14ac:dyDescent="0.2">
      <c r="B423" s="759"/>
      <c r="C423" s="15"/>
      <c r="D423" s="729"/>
      <c r="E423" s="564"/>
      <c r="F423" s="499"/>
      <c r="G423" s="564" t="s">
        <v>514</v>
      </c>
      <c r="H423" s="564" t="s">
        <v>515</v>
      </c>
      <c r="I423" s="564" t="s">
        <v>516</v>
      </c>
      <c r="J423" s="499"/>
      <c r="K423" s="499"/>
      <c r="L423" s="564"/>
      <c r="M423" s="564"/>
    </row>
    <row r="424" spans="2:13" x14ac:dyDescent="0.2">
      <c r="B424" s="759"/>
      <c r="C424" s="15"/>
      <c r="D424" s="729"/>
      <c r="E424" s="564"/>
      <c r="F424" s="499"/>
      <c r="G424" s="499"/>
      <c r="H424" s="564" t="s">
        <v>517</v>
      </c>
      <c r="I424" s="564" t="s">
        <v>518</v>
      </c>
      <c r="J424" s="499"/>
      <c r="K424" s="499"/>
      <c r="L424" s="564"/>
      <c r="M424" s="564"/>
    </row>
    <row r="425" spans="2:13" ht="13.5" thickBot="1" x14ac:dyDescent="0.25">
      <c r="B425" s="367" t="s">
        <v>519</v>
      </c>
      <c r="C425" s="15"/>
      <c r="D425" s="368">
        <v>2239346</v>
      </c>
      <c r="E425" s="368">
        <v>619306</v>
      </c>
      <c r="F425" s="565" t="s">
        <v>0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65" t="s">
        <v>0</v>
      </c>
      <c r="M425" s="383">
        <v>3334778</v>
      </c>
    </row>
    <row r="426" spans="2:13" ht="13.5" thickBot="1" x14ac:dyDescent="0.25">
      <c r="B426" s="373" t="s">
        <v>520</v>
      </c>
      <c r="C426" s="15"/>
      <c r="D426" s="563" t="s">
        <v>0</v>
      </c>
      <c r="E426" s="563" t="s">
        <v>0</v>
      </c>
      <c r="F426" s="378">
        <v>-12949</v>
      </c>
      <c r="G426" s="563" t="s">
        <v>0</v>
      </c>
      <c r="H426" s="563" t="s">
        <v>0</v>
      </c>
      <c r="I426" s="563" t="s">
        <v>0</v>
      </c>
      <c r="J426" s="378">
        <v>9139</v>
      </c>
      <c r="K426" s="383">
        <v>-3810</v>
      </c>
      <c r="L426" s="563" t="s">
        <v>0</v>
      </c>
      <c r="M426" s="383">
        <v>-3810</v>
      </c>
    </row>
    <row r="427" spans="2:13" ht="13.5" thickBot="1" x14ac:dyDescent="0.25">
      <c r="B427" s="367" t="s">
        <v>521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65" t="s">
        <v>0</v>
      </c>
      <c r="M427" s="383">
        <v>3330968</v>
      </c>
    </row>
    <row r="428" spans="2:13" ht="12.75" x14ac:dyDescent="0.2">
      <c r="B428" s="369" t="s">
        <v>411</v>
      </c>
      <c r="C428" s="15"/>
      <c r="D428" s="370" t="s">
        <v>0</v>
      </c>
      <c r="E428" s="370" t="s">
        <v>0</v>
      </c>
      <c r="F428" s="370" t="s">
        <v>0</v>
      </c>
      <c r="G428" s="370" t="s">
        <v>0</v>
      </c>
      <c r="H428" s="370" t="s">
        <v>0</v>
      </c>
      <c r="I428" s="370" t="s">
        <v>0</v>
      </c>
      <c r="J428" s="371">
        <v>35609</v>
      </c>
      <c r="K428" s="381">
        <v>35609</v>
      </c>
      <c r="L428" s="370" t="s">
        <v>0</v>
      </c>
      <c r="M428" s="381">
        <v>35609</v>
      </c>
    </row>
    <row r="429" spans="2:13" ht="13.5" thickBot="1" x14ac:dyDescent="0.25">
      <c r="B429" s="373" t="s">
        <v>376</v>
      </c>
      <c r="C429" s="15"/>
      <c r="D429" s="563" t="s">
        <v>0</v>
      </c>
      <c r="E429" s="563" t="s">
        <v>0</v>
      </c>
      <c r="F429" s="563" t="s">
        <v>0</v>
      </c>
      <c r="G429" s="563" t="s">
        <v>0</v>
      </c>
      <c r="H429" s="378">
        <v>-6374</v>
      </c>
      <c r="I429" s="378">
        <v>11567</v>
      </c>
      <c r="J429" s="563" t="s">
        <v>0</v>
      </c>
      <c r="K429" s="383">
        <v>5193</v>
      </c>
      <c r="L429" s="563" t="s">
        <v>0</v>
      </c>
      <c r="M429" s="383">
        <v>5193</v>
      </c>
    </row>
    <row r="430" spans="2:13" ht="13.5" thickBot="1" x14ac:dyDescent="0.25">
      <c r="B430" s="367" t="s">
        <v>377</v>
      </c>
      <c r="C430" s="15"/>
      <c r="D430" s="565" t="s">
        <v>0</v>
      </c>
      <c r="E430" s="565" t="s">
        <v>0</v>
      </c>
      <c r="F430" s="565" t="s">
        <v>0</v>
      </c>
      <c r="G430" s="565" t="s">
        <v>0</v>
      </c>
      <c r="H430" s="368">
        <v>-6374</v>
      </c>
      <c r="I430" s="368">
        <v>11567</v>
      </c>
      <c r="J430" s="368">
        <v>35609</v>
      </c>
      <c r="K430" s="383">
        <v>40802</v>
      </c>
      <c r="L430" s="565" t="s">
        <v>0</v>
      </c>
      <c r="M430" s="383">
        <v>40802</v>
      </c>
    </row>
    <row r="431" spans="2:13" ht="13.5" thickBot="1" x14ac:dyDescent="0.25">
      <c r="B431" s="367" t="s">
        <v>187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65" t="s">
        <v>0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0</v>
      </c>
      <c r="M432" s="380"/>
    </row>
    <row r="433" spans="2:13" ht="13.5" thickBot="1" x14ac:dyDescent="0.25">
      <c r="B433" s="367" t="s">
        <v>522</v>
      </c>
      <c r="C433" s="15"/>
      <c r="D433" s="376">
        <v>2239346</v>
      </c>
      <c r="E433" s="376">
        <v>618666</v>
      </c>
      <c r="F433" s="375" t="s">
        <v>0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0</v>
      </c>
      <c r="M433" s="383">
        <v>3242869</v>
      </c>
    </row>
    <row r="434" spans="2:13" ht="12.75" x14ac:dyDescent="0.2">
      <c r="B434" s="369" t="s">
        <v>411</v>
      </c>
      <c r="C434" s="15"/>
      <c r="D434" s="377" t="s">
        <v>0</v>
      </c>
      <c r="E434" s="377" t="s">
        <v>0</v>
      </c>
      <c r="F434" s="377" t="s">
        <v>0</v>
      </c>
      <c r="G434" s="377" t="s">
        <v>0</v>
      </c>
      <c r="H434" s="377" t="s">
        <v>0</v>
      </c>
      <c r="I434" s="377" t="s">
        <v>0</v>
      </c>
      <c r="J434" s="401">
        <v>-1434</v>
      </c>
      <c r="K434" s="381">
        <v>-1434</v>
      </c>
      <c r="L434" s="377" t="s">
        <v>0</v>
      </c>
      <c r="M434" s="381">
        <v>-1434</v>
      </c>
    </row>
    <row r="435" spans="2:13" ht="13.5" thickBot="1" x14ac:dyDescent="0.25">
      <c r="B435" s="373" t="s">
        <v>376</v>
      </c>
      <c r="C435" s="15"/>
      <c r="D435" s="561" t="s">
        <v>0</v>
      </c>
      <c r="E435" s="561" t="s">
        <v>0</v>
      </c>
      <c r="F435" s="561" t="s">
        <v>0</v>
      </c>
      <c r="G435" s="561" t="s">
        <v>0</v>
      </c>
      <c r="H435" s="379">
        <v>15717</v>
      </c>
      <c r="I435" s="379">
        <v>-32757</v>
      </c>
      <c r="J435" s="561" t="s">
        <v>0</v>
      </c>
      <c r="K435" s="383">
        <v>-17040</v>
      </c>
      <c r="L435" s="561" t="s">
        <v>0</v>
      </c>
      <c r="M435" s="383">
        <v>-17040</v>
      </c>
    </row>
    <row r="436" spans="2:13" ht="13.5" thickBot="1" x14ac:dyDescent="0.25">
      <c r="B436" s="367" t="s">
        <v>377</v>
      </c>
      <c r="C436" s="15"/>
      <c r="D436" s="375" t="s">
        <v>0</v>
      </c>
      <c r="E436" s="375" t="s">
        <v>0</v>
      </c>
      <c r="F436" s="375" t="s">
        <v>0</v>
      </c>
      <c r="G436" s="375" t="s">
        <v>0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0</v>
      </c>
      <c r="M436" s="383">
        <v>-18474</v>
      </c>
    </row>
    <row r="437" spans="2:13" ht="13.5" thickBot="1" x14ac:dyDescent="0.25">
      <c r="B437" s="367" t="s">
        <v>523</v>
      </c>
      <c r="C437" s="15"/>
      <c r="D437" s="376">
        <v>2239346</v>
      </c>
      <c r="E437" s="376">
        <v>618666</v>
      </c>
      <c r="F437" s="375" t="s">
        <v>0</v>
      </c>
      <c r="G437" s="376">
        <v>13521</v>
      </c>
      <c r="H437" s="376">
        <v>13643</v>
      </c>
      <c r="I437" s="376">
        <v>27213</v>
      </c>
      <c r="J437" s="376">
        <v>312006</v>
      </c>
      <c r="K437" s="705">
        <v>3224395</v>
      </c>
      <c r="L437" s="375" t="s">
        <v>0</v>
      </c>
      <c r="M437" s="705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524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730" t="s">
        <v>268</v>
      </c>
      <c r="G441" s="730"/>
      <c r="H441" s="730"/>
      <c r="I441" s="386"/>
      <c r="J441" s="386"/>
      <c r="K441" s="387" t="s">
        <v>504</v>
      </c>
      <c r="L441" s="387"/>
      <c r="M441" s="386"/>
    </row>
    <row r="442" spans="2:13" ht="36" x14ac:dyDescent="0.2">
      <c r="B442" s="758"/>
      <c r="C442" s="15"/>
      <c r="D442" s="564" t="s">
        <v>525</v>
      </c>
      <c r="E442" s="566" t="s">
        <v>267</v>
      </c>
      <c r="F442" s="564" t="s">
        <v>526</v>
      </c>
      <c r="G442" s="564" t="s">
        <v>527</v>
      </c>
      <c r="H442" s="564" t="s">
        <v>528</v>
      </c>
      <c r="I442" s="564" t="s">
        <v>508</v>
      </c>
      <c r="J442" s="566" t="s">
        <v>457</v>
      </c>
      <c r="K442" s="564" t="s">
        <v>458</v>
      </c>
      <c r="L442" s="388" t="s">
        <v>373</v>
      </c>
      <c r="M442" s="566" t="s">
        <v>204</v>
      </c>
    </row>
    <row r="443" spans="2:13" ht="24" x14ac:dyDescent="0.2">
      <c r="B443" s="759"/>
      <c r="C443" s="15"/>
      <c r="D443" s="564" t="s">
        <v>529</v>
      </c>
      <c r="E443" s="564"/>
      <c r="F443" s="564" t="s">
        <v>509</v>
      </c>
      <c r="G443" s="564" t="s">
        <v>530</v>
      </c>
      <c r="H443" s="564" t="s">
        <v>531</v>
      </c>
      <c r="I443" s="564" t="s">
        <v>532</v>
      </c>
      <c r="J443" s="564"/>
      <c r="K443" s="564" t="s">
        <v>513</v>
      </c>
      <c r="L443" s="564"/>
      <c r="M443" s="564"/>
    </row>
    <row r="444" spans="2:13" ht="13.5" thickBot="1" x14ac:dyDescent="0.25">
      <c r="B444" s="400" t="s">
        <v>519</v>
      </c>
      <c r="C444" s="15"/>
      <c r="D444" s="565" t="s">
        <v>495</v>
      </c>
      <c r="E444" s="565">
        <v>619.30600000000004</v>
      </c>
      <c r="F444" s="563" t="s">
        <v>533</v>
      </c>
      <c r="G444" s="565">
        <v>-15.625</v>
      </c>
      <c r="H444" s="565">
        <v>20.497</v>
      </c>
      <c r="I444" s="565">
        <v>59.896000000000001</v>
      </c>
      <c r="J444" s="565">
        <v>411.358</v>
      </c>
      <c r="K444" s="380" t="s">
        <v>499</v>
      </c>
      <c r="L444" s="563" t="s">
        <v>533</v>
      </c>
      <c r="M444" s="380" t="s">
        <v>499</v>
      </c>
    </row>
    <row r="445" spans="2:13" ht="12.75" x14ac:dyDescent="0.2">
      <c r="B445" s="372" t="s">
        <v>534</v>
      </c>
      <c r="C445" s="15"/>
      <c r="D445" s="761" t="s">
        <v>533</v>
      </c>
      <c r="E445" s="706" t="s">
        <v>533</v>
      </c>
      <c r="F445" s="706">
        <v>-12.949</v>
      </c>
      <c r="G445" s="706" t="s">
        <v>533</v>
      </c>
      <c r="H445" s="706" t="s">
        <v>533</v>
      </c>
      <c r="I445" s="706" t="s">
        <v>533</v>
      </c>
      <c r="J445" s="706">
        <v>9.1389999999999993</v>
      </c>
      <c r="K445" s="389">
        <v>-3.81</v>
      </c>
      <c r="L445" s="706" t="s">
        <v>533</v>
      </c>
      <c r="M445" s="389">
        <v>-3.81</v>
      </c>
    </row>
    <row r="446" spans="2:13" ht="13.5" thickBot="1" x14ac:dyDescent="0.25">
      <c r="B446" s="373" t="s">
        <v>535</v>
      </c>
      <c r="C446" s="15"/>
      <c r="D446" s="762"/>
      <c r="E446" s="563"/>
      <c r="F446" s="563"/>
      <c r="G446" s="563"/>
      <c r="H446" s="563"/>
      <c r="I446" s="563"/>
      <c r="J446" s="563"/>
      <c r="K446" s="380"/>
      <c r="L446" s="563"/>
      <c r="M446" s="380"/>
    </row>
    <row r="447" spans="2:13" ht="13.5" thickBot="1" x14ac:dyDescent="0.25">
      <c r="B447" s="367" t="s">
        <v>521</v>
      </c>
      <c r="C447" s="15"/>
      <c r="D447" s="565" t="s">
        <v>495</v>
      </c>
      <c r="E447" s="565">
        <v>619.30600000000004</v>
      </c>
      <c r="F447" s="565">
        <v>-12.949</v>
      </c>
      <c r="G447" s="565">
        <v>-15.625</v>
      </c>
      <c r="H447" s="565">
        <v>20.497</v>
      </c>
      <c r="I447" s="565">
        <v>59.896000000000001</v>
      </c>
      <c r="J447" s="565">
        <v>420.49700000000001</v>
      </c>
      <c r="K447" s="380" t="s">
        <v>536</v>
      </c>
      <c r="L447" s="563" t="s">
        <v>533</v>
      </c>
      <c r="M447" s="380" t="s">
        <v>536</v>
      </c>
    </row>
    <row r="448" spans="2:13" ht="12.75" x14ac:dyDescent="0.2">
      <c r="B448" s="369" t="s">
        <v>411</v>
      </c>
      <c r="C448" s="15"/>
      <c r="D448" s="370" t="s">
        <v>533</v>
      </c>
      <c r="E448" s="370" t="s">
        <v>533</v>
      </c>
      <c r="F448" s="370" t="s">
        <v>533</v>
      </c>
      <c r="G448" s="370" t="s">
        <v>533</v>
      </c>
      <c r="H448" s="370" t="s">
        <v>533</v>
      </c>
      <c r="I448" s="370" t="s">
        <v>533</v>
      </c>
      <c r="J448" s="370">
        <v>89.554000000000002</v>
      </c>
      <c r="K448" s="384">
        <v>89.554000000000002</v>
      </c>
      <c r="L448" s="370" t="s">
        <v>533</v>
      </c>
      <c r="M448" s="384">
        <v>89.554000000000002</v>
      </c>
    </row>
    <row r="449" spans="2:13" ht="12.75" x14ac:dyDescent="0.2">
      <c r="B449" s="372" t="s">
        <v>537</v>
      </c>
      <c r="C449" s="15"/>
      <c r="D449" s="763" t="s">
        <v>533</v>
      </c>
      <c r="E449" s="562" t="s">
        <v>533</v>
      </c>
      <c r="F449" s="562" t="s">
        <v>533</v>
      </c>
      <c r="G449" s="562">
        <v>-3.2</v>
      </c>
      <c r="H449" s="562">
        <v>-28.353000000000002</v>
      </c>
      <c r="I449" s="562">
        <v>20.07</v>
      </c>
      <c r="J449" s="562" t="s">
        <v>533</v>
      </c>
      <c r="K449" s="382">
        <v>-11.483000000000001</v>
      </c>
      <c r="L449" s="562" t="s">
        <v>533</v>
      </c>
      <c r="M449" s="382">
        <v>-11.483000000000001</v>
      </c>
    </row>
    <row r="450" spans="2:13" ht="13.5" thickBot="1" x14ac:dyDescent="0.25">
      <c r="B450" s="373" t="s">
        <v>538</v>
      </c>
      <c r="C450" s="15"/>
      <c r="D450" s="762"/>
      <c r="E450" s="563"/>
      <c r="F450" s="563"/>
      <c r="G450" s="563"/>
      <c r="H450" s="563"/>
      <c r="I450" s="563"/>
      <c r="J450" s="563"/>
      <c r="K450" s="380"/>
      <c r="L450" s="563"/>
      <c r="M450" s="380"/>
    </row>
    <row r="451" spans="2:13" ht="13.5" thickBot="1" x14ac:dyDescent="0.25">
      <c r="B451" s="367" t="s">
        <v>377</v>
      </c>
      <c r="C451" s="15"/>
      <c r="D451" s="563" t="s">
        <v>533</v>
      </c>
      <c r="E451" s="563" t="s">
        <v>533</v>
      </c>
      <c r="F451" s="563" t="s">
        <v>533</v>
      </c>
      <c r="G451" s="565">
        <v>-3.2</v>
      </c>
      <c r="H451" s="565">
        <v>-28.353000000000002</v>
      </c>
      <c r="I451" s="565">
        <v>20.07</v>
      </c>
      <c r="J451" s="565">
        <v>89.554000000000002</v>
      </c>
      <c r="K451" s="380">
        <v>78.070999999999998</v>
      </c>
      <c r="L451" s="563" t="s">
        <v>533</v>
      </c>
      <c r="M451" s="380">
        <v>78.070999999999998</v>
      </c>
    </row>
    <row r="452" spans="2:13" ht="13.5" thickBot="1" x14ac:dyDescent="0.25">
      <c r="B452" s="373" t="s">
        <v>539</v>
      </c>
      <c r="C452" s="15"/>
      <c r="D452" s="563" t="s">
        <v>533</v>
      </c>
      <c r="E452" s="563">
        <v>8.2509999999999994</v>
      </c>
      <c r="F452" s="563" t="s">
        <v>533</v>
      </c>
      <c r="G452" s="563" t="s">
        <v>533</v>
      </c>
      <c r="H452" s="563" t="s">
        <v>533</v>
      </c>
      <c r="I452" s="563" t="s">
        <v>533</v>
      </c>
      <c r="J452" s="563">
        <v>-8.2509999999999994</v>
      </c>
      <c r="K452" s="707" t="s">
        <v>533</v>
      </c>
      <c r="L452" s="563" t="s">
        <v>533</v>
      </c>
      <c r="M452" s="380" t="s">
        <v>0</v>
      </c>
    </row>
    <row r="453" spans="2:13" ht="13.5" thickBot="1" x14ac:dyDescent="0.25">
      <c r="B453" s="367" t="s">
        <v>188</v>
      </c>
      <c r="C453" s="15"/>
      <c r="D453" s="565" t="s">
        <v>495</v>
      </c>
      <c r="E453" s="565">
        <v>627.55700000000002</v>
      </c>
      <c r="F453" s="565">
        <v>-12.949</v>
      </c>
      <c r="G453" s="565">
        <v>-18.824999999999999</v>
      </c>
      <c r="H453" s="565">
        <v>-7.8559999999999999</v>
      </c>
      <c r="I453" s="565">
        <v>79.965999999999994</v>
      </c>
      <c r="J453" s="565">
        <v>501.8</v>
      </c>
      <c r="K453" s="380" t="s">
        <v>540</v>
      </c>
      <c r="L453" s="563" t="s">
        <v>533</v>
      </c>
      <c r="M453" s="380" t="s">
        <v>540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522</v>
      </c>
      <c r="C455" s="15"/>
      <c r="D455" s="375" t="s">
        <v>495</v>
      </c>
      <c r="E455" s="375">
        <v>618.66600000000005</v>
      </c>
      <c r="F455" s="561" t="s">
        <v>533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496</v>
      </c>
      <c r="L455" s="561" t="s">
        <v>533</v>
      </c>
      <c r="M455" s="380" t="s">
        <v>496</v>
      </c>
    </row>
    <row r="456" spans="2:13" ht="12.75" x14ac:dyDescent="0.2">
      <c r="B456" s="369" t="s">
        <v>411</v>
      </c>
      <c r="C456" s="15"/>
      <c r="D456" s="377" t="s">
        <v>533</v>
      </c>
      <c r="E456" s="377" t="s">
        <v>533</v>
      </c>
      <c r="F456" s="377" t="s">
        <v>533</v>
      </c>
      <c r="G456" s="377" t="s">
        <v>533</v>
      </c>
      <c r="H456" s="377" t="s">
        <v>533</v>
      </c>
      <c r="I456" s="377" t="s">
        <v>533</v>
      </c>
      <c r="J456" s="377">
        <v>19.361999999999998</v>
      </c>
      <c r="K456" s="384">
        <v>19.361999999999998</v>
      </c>
      <c r="L456" s="377" t="s">
        <v>533</v>
      </c>
      <c r="M456" s="384">
        <v>19.361999999999998</v>
      </c>
    </row>
    <row r="457" spans="2:13" ht="12.75" x14ac:dyDescent="0.2">
      <c r="B457" s="372" t="s">
        <v>537</v>
      </c>
      <c r="C457" s="15"/>
      <c r="D457" s="764" t="s">
        <v>533</v>
      </c>
      <c r="E457" s="560" t="s">
        <v>533</v>
      </c>
      <c r="F457" s="560" t="s">
        <v>533</v>
      </c>
      <c r="G457" s="560">
        <v>-20.273</v>
      </c>
      <c r="H457" s="560">
        <v>16.363</v>
      </c>
      <c r="I457" s="560">
        <v>-10.455</v>
      </c>
      <c r="J457" s="560" t="s">
        <v>533</v>
      </c>
      <c r="K457" s="382">
        <v>-14.365</v>
      </c>
      <c r="L457" s="560" t="s">
        <v>533</v>
      </c>
      <c r="M457" s="382">
        <v>-14.365</v>
      </c>
    </row>
    <row r="458" spans="2:13" ht="13.5" thickBot="1" x14ac:dyDescent="0.25">
      <c r="B458" s="373" t="s">
        <v>538</v>
      </c>
      <c r="C458" s="15"/>
      <c r="D458" s="765"/>
      <c r="E458" s="561"/>
      <c r="F458" s="561"/>
      <c r="G458" s="561"/>
      <c r="H458" s="561"/>
      <c r="I458" s="561"/>
      <c r="J458" s="561"/>
      <c r="K458" s="380"/>
      <c r="L458" s="561"/>
      <c r="M458" s="380"/>
    </row>
    <row r="459" spans="2:13" ht="13.5" thickBot="1" x14ac:dyDescent="0.25">
      <c r="B459" s="367" t="s">
        <v>377</v>
      </c>
      <c r="C459" s="15"/>
      <c r="D459" s="561" t="s">
        <v>533</v>
      </c>
      <c r="E459" s="561" t="s">
        <v>533</v>
      </c>
      <c r="F459" s="561" t="s">
        <v>533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61" t="s">
        <v>533</v>
      </c>
      <c r="M459" s="380">
        <v>4.9969999999999999</v>
      </c>
    </row>
    <row r="460" spans="2:13" ht="13.5" thickBot="1" x14ac:dyDescent="0.25">
      <c r="B460" s="373" t="s">
        <v>541</v>
      </c>
      <c r="C460" s="15"/>
      <c r="D460" s="561" t="s">
        <v>533</v>
      </c>
      <c r="E460" s="561">
        <v>-616</v>
      </c>
      <c r="F460" s="561" t="s">
        <v>533</v>
      </c>
      <c r="G460" s="561" t="s">
        <v>533</v>
      </c>
      <c r="H460" s="561" t="s">
        <v>533</v>
      </c>
      <c r="I460" s="561" t="s">
        <v>533</v>
      </c>
      <c r="J460" s="561">
        <v>616</v>
      </c>
      <c r="K460" s="402" t="s">
        <v>533</v>
      </c>
      <c r="L460" s="561" t="s">
        <v>533</v>
      </c>
      <c r="M460" s="402" t="s">
        <v>533</v>
      </c>
    </row>
    <row r="461" spans="2:13" ht="13.5" thickBot="1" x14ac:dyDescent="0.25">
      <c r="B461" s="367" t="s">
        <v>542</v>
      </c>
      <c r="C461" s="15"/>
      <c r="D461" s="375" t="s">
        <v>495</v>
      </c>
      <c r="E461" s="375">
        <v>618.04999999999995</v>
      </c>
      <c r="F461" s="561" t="s">
        <v>533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543</v>
      </c>
      <c r="L461" s="561" t="s">
        <v>533</v>
      </c>
      <c r="M461" s="389" t="s">
        <v>543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544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757" t="s">
        <v>268</v>
      </c>
      <c r="F465" s="757"/>
      <c r="G465" s="757"/>
      <c r="H465" s="757"/>
      <c r="I465" s="386"/>
      <c r="J465" s="326"/>
      <c r="K465" s="757" t="s">
        <v>504</v>
      </c>
      <c r="L465" s="757"/>
      <c r="M465" s="326"/>
    </row>
    <row r="466" spans="2:13" ht="36" customHeight="1" x14ac:dyDescent="0.2">
      <c r="B466" s="758"/>
      <c r="C466" s="15"/>
      <c r="D466" s="760" t="s">
        <v>266</v>
      </c>
      <c r="E466" s="566" t="s">
        <v>267</v>
      </c>
      <c r="F466" s="389" t="s">
        <v>545</v>
      </c>
      <c r="G466" s="389" t="s">
        <v>546</v>
      </c>
      <c r="H466" s="564" t="s">
        <v>528</v>
      </c>
      <c r="I466" s="566" t="s">
        <v>547</v>
      </c>
      <c r="J466" s="566" t="s">
        <v>548</v>
      </c>
      <c r="K466" s="388" t="s">
        <v>494</v>
      </c>
      <c r="L466" s="388" t="s">
        <v>373</v>
      </c>
      <c r="M466" s="566" t="s">
        <v>204</v>
      </c>
    </row>
    <row r="467" spans="2:13" ht="24" x14ac:dyDescent="0.2">
      <c r="B467" s="759"/>
      <c r="C467" s="15"/>
      <c r="D467" s="729"/>
      <c r="E467" s="564"/>
      <c r="F467" s="564"/>
      <c r="G467" s="564"/>
      <c r="H467" s="564" t="s">
        <v>549</v>
      </c>
      <c r="I467" s="564"/>
      <c r="J467" s="564"/>
      <c r="K467" s="564"/>
      <c r="L467" s="564"/>
      <c r="M467" s="564"/>
    </row>
    <row r="468" spans="2:13" ht="13.5" thickBot="1" x14ac:dyDescent="0.25">
      <c r="B468" s="400" t="s">
        <v>519</v>
      </c>
      <c r="C468" s="15"/>
      <c r="D468" s="565" t="s">
        <v>495</v>
      </c>
      <c r="E468" s="565">
        <v>619.30600000000004</v>
      </c>
      <c r="F468" s="565" t="s">
        <v>0</v>
      </c>
      <c r="G468" s="565">
        <v>-15.625</v>
      </c>
      <c r="H468" s="565">
        <v>20.497</v>
      </c>
      <c r="I468" s="565">
        <v>59.896000000000001</v>
      </c>
      <c r="J468" s="565">
        <v>411.358</v>
      </c>
      <c r="K468" s="380" t="s">
        <v>499</v>
      </c>
      <c r="L468" s="565" t="s">
        <v>0</v>
      </c>
      <c r="M468" s="380" t="s">
        <v>499</v>
      </c>
    </row>
    <row r="469" spans="2:13" ht="12.75" x14ac:dyDescent="0.2">
      <c r="B469" s="372" t="s">
        <v>534</v>
      </c>
      <c r="C469" s="15"/>
      <c r="D469" s="761" t="s">
        <v>0</v>
      </c>
      <c r="E469" s="706" t="s">
        <v>0</v>
      </c>
      <c r="F469" s="706">
        <v>-12.949</v>
      </c>
      <c r="G469" s="706" t="s">
        <v>0</v>
      </c>
      <c r="H469" s="706" t="s">
        <v>0</v>
      </c>
      <c r="I469" s="706" t="s">
        <v>0</v>
      </c>
      <c r="J469" s="706">
        <v>9.1389999999999993</v>
      </c>
      <c r="K469" s="389">
        <v>-3.81</v>
      </c>
      <c r="L469" s="706" t="s">
        <v>0</v>
      </c>
      <c r="M469" s="389">
        <v>-3.81</v>
      </c>
    </row>
    <row r="470" spans="2:13" ht="13.5" thickBot="1" x14ac:dyDescent="0.25">
      <c r="B470" s="373" t="s">
        <v>535</v>
      </c>
      <c r="C470" s="15"/>
      <c r="D470" s="762"/>
      <c r="E470" s="563"/>
      <c r="F470" s="563"/>
      <c r="G470" s="563"/>
      <c r="H470" s="563"/>
      <c r="I470" s="563"/>
      <c r="J470" s="563"/>
      <c r="K470" s="380"/>
      <c r="L470" s="563"/>
      <c r="M470" s="380"/>
    </row>
    <row r="471" spans="2:13" ht="13.5" thickBot="1" x14ac:dyDescent="0.25">
      <c r="B471" s="367" t="s">
        <v>521</v>
      </c>
      <c r="C471" s="15"/>
      <c r="D471" s="565" t="s">
        <v>495</v>
      </c>
      <c r="E471" s="565">
        <v>619.30600000000004</v>
      </c>
      <c r="F471" s="565">
        <v>-12.949</v>
      </c>
      <c r="G471" s="565">
        <v>-15.625</v>
      </c>
      <c r="H471" s="565">
        <v>20.497</v>
      </c>
      <c r="I471" s="565">
        <v>59.896000000000001</v>
      </c>
      <c r="J471" s="565">
        <v>420.49700000000001</v>
      </c>
      <c r="K471" s="380" t="s">
        <v>536</v>
      </c>
      <c r="L471" s="565" t="s">
        <v>0</v>
      </c>
      <c r="M471" s="380" t="s">
        <v>536</v>
      </c>
    </row>
    <row r="472" spans="2:13" ht="12.75" x14ac:dyDescent="0.2">
      <c r="B472" s="369" t="s">
        <v>375</v>
      </c>
      <c r="C472" s="15"/>
      <c r="D472" s="370" t="s">
        <v>0</v>
      </c>
      <c r="E472" s="370" t="s">
        <v>0</v>
      </c>
      <c r="F472" s="370" t="s">
        <v>0</v>
      </c>
      <c r="G472" s="370" t="s">
        <v>0</v>
      </c>
      <c r="H472" s="370" t="s">
        <v>0</v>
      </c>
      <c r="I472" s="370" t="s">
        <v>0</v>
      </c>
      <c r="J472" s="370">
        <v>194.24600000000001</v>
      </c>
      <c r="K472" s="384">
        <v>194.24600000000001</v>
      </c>
      <c r="L472" s="370" t="s">
        <v>0</v>
      </c>
      <c r="M472" s="384">
        <v>194.24600000000001</v>
      </c>
    </row>
    <row r="473" spans="2:13" ht="12.75" x14ac:dyDescent="0.2">
      <c r="B473" s="372" t="s">
        <v>537</v>
      </c>
      <c r="C473" s="15"/>
      <c r="D473" s="763" t="s">
        <v>0</v>
      </c>
      <c r="E473" s="562" t="s">
        <v>0</v>
      </c>
      <c r="F473" s="562" t="s">
        <v>0</v>
      </c>
      <c r="G473" s="562">
        <v>-3.2</v>
      </c>
      <c r="H473" s="562">
        <v>-15.038</v>
      </c>
      <c r="I473" s="562">
        <v>12.88</v>
      </c>
      <c r="J473" s="562" t="s">
        <v>0</v>
      </c>
      <c r="K473" s="382">
        <v>-5.3579999999999997</v>
      </c>
      <c r="L473" s="562" t="s">
        <v>0</v>
      </c>
      <c r="M473" s="382">
        <v>-5.3579999999999997</v>
      </c>
    </row>
    <row r="474" spans="2:13" ht="13.5" thickBot="1" x14ac:dyDescent="0.25">
      <c r="B474" s="373" t="s">
        <v>538</v>
      </c>
      <c r="C474" s="15"/>
      <c r="D474" s="762"/>
      <c r="E474" s="563"/>
      <c r="F474" s="563"/>
      <c r="G474" s="563"/>
      <c r="H474" s="563"/>
      <c r="I474" s="563"/>
      <c r="J474" s="563"/>
      <c r="K474" s="380"/>
      <c r="L474" s="563"/>
      <c r="M474" s="380"/>
    </row>
    <row r="475" spans="2:13" ht="13.5" thickBot="1" x14ac:dyDescent="0.25">
      <c r="B475" s="367" t="s">
        <v>377</v>
      </c>
      <c r="C475" s="15"/>
      <c r="D475" s="565" t="s">
        <v>0</v>
      </c>
      <c r="E475" s="565" t="s">
        <v>0</v>
      </c>
      <c r="F475" s="565" t="s">
        <v>0</v>
      </c>
      <c r="G475" s="565">
        <v>-3.2</v>
      </c>
      <c r="H475" s="565">
        <v>-15.038</v>
      </c>
      <c r="I475" s="565">
        <v>12.88</v>
      </c>
      <c r="J475" s="565">
        <v>194.24600000000001</v>
      </c>
      <c r="K475" s="380">
        <v>188.88800000000001</v>
      </c>
      <c r="L475" s="565" t="s">
        <v>0</v>
      </c>
      <c r="M475" s="380">
        <v>188.88800000000001</v>
      </c>
    </row>
    <row r="476" spans="2:13" ht="13.5" thickBot="1" x14ac:dyDescent="0.25">
      <c r="B476" s="373" t="s">
        <v>539</v>
      </c>
      <c r="C476" s="15"/>
      <c r="D476" s="563" t="s">
        <v>0</v>
      </c>
      <c r="E476" s="563">
        <v>8.8680000000000003</v>
      </c>
      <c r="F476" s="563" t="s">
        <v>0</v>
      </c>
      <c r="G476" s="563" t="s">
        <v>0</v>
      </c>
      <c r="H476" s="563" t="s">
        <v>0</v>
      </c>
      <c r="I476" s="563" t="s">
        <v>0</v>
      </c>
      <c r="J476" s="563">
        <v>-8.8680000000000003</v>
      </c>
      <c r="K476" s="380" t="s">
        <v>0</v>
      </c>
      <c r="L476" s="565" t="s">
        <v>0</v>
      </c>
      <c r="M476" s="380" t="s">
        <v>0</v>
      </c>
    </row>
    <row r="477" spans="2:13" ht="13.5" thickBot="1" x14ac:dyDescent="0.25">
      <c r="B477" s="367" t="s">
        <v>189</v>
      </c>
      <c r="C477" s="15"/>
      <c r="D477" s="565" t="s">
        <v>495</v>
      </c>
      <c r="E477" s="565">
        <v>628.17399999999998</v>
      </c>
      <c r="F477" s="565">
        <v>-12.949</v>
      </c>
      <c r="G477" s="565">
        <v>-18.824999999999999</v>
      </c>
      <c r="H477" s="565">
        <v>5.4589999999999996</v>
      </c>
      <c r="I477" s="565">
        <v>72.775999999999996</v>
      </c>
      <c r="J477" s="565">
        <v>605.875</v>
      </c>
      <c r="K477" s="380" t="s">
        <v>550</v>
      </c>
      <c r="L477" s="565" t="s">
        <v>0</v>
      </c>
      <c r="M477" s="380" t="s">
        <v>550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522</v>
      </c>
      <c r="C479" s="15"/>
      <c r="D479" s="375" t="s">
        <v>495</v>
      </c>
      <c r="E479" s="375">
        <v>618.66600000000005</v>
      </c>
      <c r="F479" s="375" t="s">
        <v>0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496</v>
      </c>
      <c r="L479" s="375" t="s">
        <v>0</v>
      </c>
      <c r="M479" s="380" t="s">
        <v>496</v>
      </c>
    </row>
    <row r="480" spans="2:13" ht="12.75" x14ac:dyDescent="0.2">
      <c r="B480" s="369" t="s">
        <v>375</v>
      </c>
      <c r="C480" s="15"/>
      <c r="D480" s="377" t="s">
        <v>0</v>
      </c>
      <c r="E480" s="377" t="s">
        <v>0</v>
      </c>
      <c r="F480" s="377" t="s">
        <v>0</v>
      </c>
      <c r="G480" s="377" t="s">
        <v>0</v>
      </c>
      <c r="H480" s="377" t="s">
        <v>0</v>
      </c>
      <c r="I480" s="377" t="s">
        <v>0</v>
      </c>
      <c r="J480" s="377">
        <v>51.741</v>
      </c>
      <c r="K480" s="384">
        <v>51.741</v>
      </c>
      <c r="L480" s="377" t="s">
        <v>0</v>
      </c>
      <c r="M480" s="384">
        <v>51.741</v>
      </c>
    </row>
    <row r="481" spans="2:13" ht="12.75" x14ac:dyDescent="0.2">
      <c r="B481" s="372" t="s">
        <v>551</v>
      </c>
      <c r="C481" s="15"/>
      <c r="D481" s="764" t="s">
        <v>0</v>
      </c>
      <c r="E481" s="560" t="s">
        <v>0</v>
      </c>
      <c r="F481" s="560" t="s">
        <v>0</v>
      </c>
      <c r="G481" s="560">
        <v>-20.273</v>
      </c>
      <c r="H481" s="560">
        <v>8.6159999999999997</v>
      </c>
      <c r="I481" s="560">
        <v>8.2899999999999991</v>
      </c>
      <c r="J481" s="560" t="s">
        <v>0</v>
      </c>
      <c r="K481" s="382">
        <v>-3.367</v>
      </c>
      <c r="L481" s="560" t="s">
        <v>0</v>
      </c>
      <c r="M481" s="382">
        <v>-3.367</v>
      </c>
    </row>
    <row r="482" spans="2:13" ht="13.5" thickBot="1" x14ac:dyDescent="0.25">
      <c r="B482" s="373" t="s">
        <v>538</v>
      </c>
      <c r="C482" s="15"/>
      <c r="D482" s="765"/>
      <c r="E482" s="561"/>
      <c r="F482" s="561"/>
      <c r="G482" s="561"/>
      <c r="H482" s="561"/>
      <c r="I482" s="561"/>
      <c r="J482" s="561"/>
      <c r="K482" s="380"/>
      <c r="L482" s="561"/>
      <c r="M482" s="380"/>
    </row>
    <row r="483" spans="2:13" ht="13.5" thickBot="1" x14ac:dyDescent="0.25">
      <c r="B483" s="367" t="s">
        <v>377</v>
      </c>
      <c r="C483" s="15"/>
      <c r="D483" s="375" t="s">
        <v>0</v>
      </c>
      <c r="E483" s="375" t="s">
        <v>0</v>
      </c>
      <c r="F483" s="375" t="s">
        <v>0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0</v>
      </c>
      <c r="M483" s="380">
        <v>48.374000000000002</v>
      </c>
    </row>
    <row r="484" spans="2:13" ht="13.5" thickBot="1" x14ac:dyDescent="0.25">
      <c r="B484" s="373" t="s">
        <v>541</v>
      </c>
      <c r="C484" s="15"/>
      <c r="D484" s="561" t="s">
        <v>0</v>
      </c>
      <c r="E484" s="561">
        <v>-616</v>
      </c>
      <c r="F484" s="561" t="s">
        <v>0</v>
      </c>
      <c r="G484" s="561" t="s">
        <v>0</v>
      </c>
      <c r="H484" s="561" t="s">
        <v>0</v>
      </c>
      <c r="I484" s="561" t="s">
        <v>0</v>
      </c>
      <c r="J484" s="561">
        <v>616</v>
      </c>
      <c r="K484" s="402" t="s">
        <v>0</v>
      </c>
      <c r="L484" s="561" t="s">
        <v>0</v>
      </c>
      <c r="M484" s="402" t="s">
        <v>0</v>
      </c>
    </row>
    <row r="485" spans="2:13" ht="13.5" thickBot="1" x14ac:dyDescent="0.25">
      <c r="B485" s="367" t="s">
        <v>552</v>
      </c>
      <c r="C485" s="15"/>
      <c r="D485" s="375" t="s">
        <v>495</v>
      </c>
      <c r="E485" s="375">
        <v>618.04999999999995</v>
      </c>
      <c r="F485" s="375" t="s">
        <v>0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553</v>
      </c>
      <c r="L485" s="375" t="s">
        <v>0</v>
      </c>
      <c r="M485" s="389" t="s">
        <v>553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564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728"/>
      <c r="D489" s="729" t="s">
        <v>266</v>
      </c>
      <c r="E489" s="723" t="s">
        <v>554</v>
      </c>
      <c r="F489" s="730" t="s">
        <v>268</v>
      </c>
      <c r="G489" s="730"/>
      <c r="H489" s="730"/>
      <c r="I489" s="408" t="s">
        <v>547</v>
      </c>
      <c r="J489" s="723" t="s">
        <v>557</v>
      </c>
      <c r="K489" s="408" t="s">
        <v>265</v>
      </c>
      <c r="L489" s="409"/>
    </row>
    <row r="490" spans="2:13" ht="33.6" customHeight="1" x14ac:dyDescent="0.25">
      <c r="B490" s="728"/>
      <c r="D490" s="729"/>
      <c r="E490" s="723"/>
      <c r="F490" s="389" t="s">
        <v>545</v>
      </c>
      <c r="G490" s="389" t="s">
        <v>555</v>
      </c>
      <c r="H490" s="389" t="s">
        <v>556</v>
      </c>
      <c r="I490" s="408"/>
      <c r="J490" s="723"/>
      <c r="K490" s="408"/>
      <c r="L490" s="409"/>
    </row>
    <row r="491" spans="2:13" x14ac:dyDescent="0.25">
      <c r="B491" s="728"/>
      <c r="D491" s="729"/>
      <c r="E491" s="723"/>
      <c r="F491" s="407"/>
      <c r="G491" s="408"/>
      <c r="H491" s="407"/>
      <c r="I491" s="499"/>
      <c r="J491" s="723"/>
      <c r="K491" s="408"/>
      <c r="L491" s="409"/>
    </row>
    <row r="492" spans="2:13" ht="15.75" thickBot="1" x14ac:dyDescent="0.3">
      <c r="B492" s="410" t="s">
        <v>565</v>
      </c>
      <c r="D492" s="411">
        <v>2239.3000000000002</v>
      </c>
      <c r="E492" s="412">
        <v>619.29999999999995</v>
      </c>
      <c r="F492" s="412" t="s">
        <v>0</v>
      </c>
      <c r="G492" s="412">
        <v>-15.7</v>
      </c>
      <c r="H492" s="412">
        <v>20.5</v>
      </c>
      <c r="I492" s="412">
        <v>59.9</v>
      </c>
      <c r="J492" s="412">
        <v>411.4</v>
      </c>
      <c r="K492" s="500">
        <v>3334.7</v>
      </c>
      <c r="L492" s="409"/>
    </row>
    <row r="493" spans="2:13" ht="12.6" customHeight="1" x14ac:dyDescent="0.25">
      <c r="B493" s="413" t="s">
        <v>135</v>
      </c>
      <c r="D493" s="726" t="s">
        <v>0</v>
      </c>
      <c r="E493" s="416" t="s">
        <v>0</v>
      </c>
      <c r="F493" s="416" t="s">
        <v>0</v>
      </c>
      <c r="G493" s="416">
        <v>-6.4</v>
      </c>
      <c r="H493" s="416" t="s">
        <v>0</v>
      </c>
      <c r="I493" s="416" t="s">
        <v>0</v>
      </c>
      <c r="J493" s="431">
        <v>-11.1</v>
      </c>
      <c r="K493" s="501">
        <v>-17.5</v>
      </c>
      <c r="L493" s="432"/>
    </row>
    <row r="494" spans="2:13" ht="12.95" customHeight="1" thickBot="1" x14ac:dyDescent="0.3">
      <c r="B494" s="413" t="s">
        <v>136</v>
      </c>
      <c r="D494" s="727"/>
      <c r="E494" s="418"/>
      <c r="F494" s="418"/>
      <c r="G494" s="418"/>
      <c r="H494" s="418"/>
      <c r="I494" s="418"/>
      <c r="J494" s="433"/>
      <c r="K494" s="502"/>
      <c r="L494" s="432"/>
    </row>
    <row r="495" spans="2:13" ht="12.6" customHeight="1" x14ac:dyDescent="0.25">
      <c r="B495" s="414" t="s">
        <v>520</v>
      </c>
      <c r="D495" s="726" t="s">
        <v>0</v>
      </c>
      <c r="E495" s="416" t="s">
        <v>0</v>
      </c>
      <c r="F495" s="416">
        <v>-12.9</v>
      </c>
      <c r="G495" s="416" t="s">
        <v>0</v>
      </c>
      <c r="H495" s="416" t="s">
        <v>0</v>
      </c>
      <c r="I495" s="416" t="s">
        <v>0</v>
      </c>
      <c r="J495" s="431">
        <v>9.1</v>
      </c>
      <c r="K495" s="501">
        <v>-3.8</v>
      </c>
      <c r="L495" s="432"/>
    </row>
    <row r="496" spans="2:13" ht="12.95" customHeight="1" thickBot="1" x14ac:dyDescent="0.3">
      <c r="B496" s="415"/>
      <c r="D496" s="727"/>
      <c r="E496" s="418"/>
      <c r="F496" s="418"/>
      <c r="G496" s="418"/>
      <c r="H496" s="418"/>
      <c r="I496" s="418"/>
      <c r="J496" s="433"/>
      <c r="K496" s="502"/>
      <c r="L496" s="432"/>
    </row>
    <row r="497" spans="2:12" ht="15.75" thickBot="1" x14ac:dyDescent="0.3">
      <c r="B497" s="417" t="s">
        <v>568</v>
      </c>
      <c r="D497" s="411">
        <v>2239.3000000000002</v>
      </c>
      <c r="E497" s="412">
        <v>619.29999999999995</v>
      </c>
      <c r="F497" s="412">
        <v>-12.9</v>
      </c>
      <c r="G497" s="412">
        <v>-22.1</v>
      </c>
      <c r="H497" s="412">
        <v>20.5</v>
      </c>
      <c r="I497" s="412">
        <v>59.9</v>
      </c>
      <c r="J497" s="412">
        <v>409.4</v>
      </c>
      <c r="K497" s="503" t="s">
        <v>137</v>
      </c>
      <c r="L497" s="409"/>
    </row>
    <row r="498" spans="2:12" ht="15.75" thickBot="1" x14ac:dyDescent="0.3">
      <c r="B498" s="415" t="s">
        <v>375</v>
      </c>
      <c r="D498" s="418" t="s">
        <v>0</v>
      </c>
      <c r="E498" s="418" t="s">
        <v>0</v>
      </c>
      <c r="F498" s="418" t="s">
        <v>0</v>
      </c>
      <c r="G498" s="418" t="s">
        <v>0</v>
      </c>
      <c r="H498" s="418" t="s">
        <v>0</v>
      </c>
      <c r="I498" s="418" t="s">
        <v>0</v>
      </c>
      <c r="J498" s="418">
        <v>183.9</v>
      </c>
      <c r="K498" s="501">
        <v>183.9</v>
      </c>
      <c r="L498" s="409"/>
    </row>
    <row r="499" spans="2:12" x14ac:dyDescent="0.25">
      <c r="B499" s="413" t="s">
        <v>376</v>
      </c>
      <c r="D499" s="726" t="s">
        <v>0</v>
      </c>
      <c r="E499" s="416" t="s">
        <v>0</v>
      </c>
      <c r="F499" s="416" t="s">
        <v>0</v>
      </c>
      <c r="G499" s="416">
        <v>-10.7</v>
      </c>
      <c r="H499" s="416">
        <v>-19</v>
      </c>
      <c r="I499" s="416">
        <v>16.5</v>
      </c>
      <c r="J499" s="431" t="s">
        <v>0</v>
      </c>
      <c r="K499" s="501">
        <v>-13.2</v>
      </c>
      <c r="L499" s="434"/>
    </row>
    <row r="500" spans="2:12" ht="15.75" thickBot="1" x14ac:dyDescent="0.3">
      <c r="B500" s="413"/>
      <c r="D500" s="727"/>
      <c r="E500" s="418"/>
      <c r="F500" s="418"/>
      <c r="G500" s="418"/>
      <c r="H500" s="418"/>
      <c r="I500" s="418"/>
      <c r="J500" s="433"/>
      <c r="K500" s="502"/>
      <c r="L500" s="434"/>
    </row>
    <row r="501" spans="2:12" ht="15.75" thickBot="1" x14ac:dyDescent="0.3">
      <c r="B501" s="419" t="s">
        <v>377</v>
      </c>
      <c r="D501" s="420" t="s">
        <v>0</v>
      </c>
      <c r="E501" s="420" t="s">
        <v>0</v>
      </c>
      <c r="F501" s="420" t="s">
        <v>0</v>
      </c>
      <c r="G501" s="420">
        <v>-10.7</v>
      </c>
      <c r="H501" s="420">
        <v>-19</v>
      </c>
      <c r="I501" s="420">
        <v>16.5</v>
      </c>
      <c r="J501" s="420">
        <v>183.9</v>
      </c>
      <c r="K501" s="504">
        <v>170.7</v>
      </c>
      <c r="L501" s="409"/>
    </row>
    <row r="502" spans="2:12" ht="12.6" customHeight="1" x14ac:dyDescent="0.25">
      <c r="B502" s="421" t="s">
        <v>541</v>
      </c>
      <c r="D502" s="726" t="s">
        <v>0</v>
      </c>
      <c r="E502" s="416">
        <v>8.9</v>
      </c>
      <c r="F502" s="416" t="s">
        <v>0</v>
      </c>
      <c r="G502" s="416" t="s">
        <v>0</v>
      </c>
      <c r="H502" s="416" t="s">
        <v>0</v>
      </c>
      <c r="I502" s="416">
        <v>-0.6</v>
      </c>
      <c r="J502" s="431">
        <v>-8.9</v>
      </c>
      <c r="K502" s="501">
        <v>-0.6</v>
      </c>
      <c r="L502" s="435"/>
    </row>
    <row r="503" spans="2:12" ht="12.95" customHeight="1" thickBot="1" x14ac:dyDescent="0.3">
      <c r="B503" s="421"/>
      <c r="D503" s="727"/>
      <c r="E503" s="418"/>
      <c r="F503" s="418"/>
      <c r="G503" s="418"/>
      <c r="H503" s="418"/>
      <c r="I503" s="418"/>
      <c r="J503" s="433"/>
      <c r="K503" s="502"/>
      <c r="L503" s="435"/>
    </row>
    <row r="504" spans="2:12" ht="15.75" thickBot="1" x14ac:dyDescent="0.3">
      <c r="B504" s="422" t="s">
        <v>138</v>
      </c>
      <c r="D504" s="423">
        <v>2239.3000000000002</v>
      </c>
      <c r="E504" s="424">
        <v>628.20000000000005</v>
      </c>
      <c r="F504" s="424">
        <v>-12.9</v>
      </c>
      <c r="G504" s="424">
        <v>-32.799999999999997</v>
      </c>
      <c r="H504" s="424">
        <v>1.5</v>
      </c>
      <c r="I504" s="424">
        <v>75.8</v>
      </c>
      <c r="J504" s="424">
        <v>584.4</v>
      </c>
      <c r="K504" s="502" t="s">
        <v>139</v>
      </c>
      <c r="L504" s="409"/>
    </row>
    <row r="505" spans="2:12" ht="15.75" thickBot="1" x14ac:dyDescent="0.3">
      <c r="B505" s="425"/>
      <c r="D505" s="372"/>
      <c r="E505" s="372"/>
      <c r="F505" s="372"/>
      <c r="G505" s="372"/>
      <c r="H505" s="372"/>
      <c r="I505" s="372"/>
      <c r="J505" s="372"/>
      <c r="K505" s="505"/>
      <c r="L505" s="409"/>
    </row>
    <row r="506" spans="2:12" ht="15.75" thickBot="1" x14ac:dyDescent="0.3">
      <c r="B506" s="419" t="s">
        <v>566</v>
      </c>
      <c r="D506" s="426">
        <v>2239.3000000000002</v>
      </c>
      <c r="E506" s="427">
        <v>618.70000000000005</v>
      </c>
      <c r="F506" s="427" t="s">
        <v>0</v>
      </c>
      <c r="G506" s="427">
        <v>13.5</v>
      </c>
      <c r="H506" s="427">
        <v>-2.1</v>
      </c>
      <c r="I506" s="427">
        <v>60.5</v>
      </c>
      <c r="J506" s="427">
        <v>330.3</v>
      </c>
      <c r="K506" s="506">
        <v>3260.2</v>
      </c>
      <c r="L506" s="409"/>
    </row>
    <row r="507" spans="2:12" ht="12.6" customHeight="1" x14ac:dyDescent="0.25">
      <c r="B507" s="413" t="s">
        <v>135</v>
      </c>
      <c r="D507" s="724" t="s">
        <v>0</v>
      </c>
      <c r="E507" s="436" t="s">
        <v>0</v>
      </c>
      <c r="F507" s="436" t="s">
        <v>0</v>
      </c>
      <c r="G507" s="436">
        <v>-5.7</v>
      </c>
      <c r="H507" s="436" t="s">
        <v>0</v>
      </c>
      <c r="I507" s="436" t="s">
        <v>0</v>
      </c>
      <c r="J507" s="437">
        <v>-11.1</v>
      </c>
      <c r="K507" s="501">
        <v>-16.8</v>
      </c>
      <c r="L507" s="432"/>
    </row>
    <row r="508" spans="2:12" ht="12.95" customHeight="1" thickBot="1" x14ac:dyDescent="0.3">
      <c r="B508" s="413" t="s">
        <v>136</v>
      </c>
      <c r="D508" s="725"/>
      <c r="E508" s="428"/>
      <c r="F508" s="428"/>
      <c r="G508" s="428"/>
      <c r="H508" s="428"/>
      <c r="I508" s="428"/>
      <c r="J508" s="438"/>
      <c r="K508" s="502"/>
      <c r="L508" s="432"/>
    </row>
    <row r="509" spans="2:12" ht="15.75" thickBot="1" x14ac:dyDescent="0.3">
      <c r="B509" s="419" t="s">
        <v>567</v>
      </c>
      <c r="D509" s="426">
        <v>2239.3000000000002</v>
      </c>
      <c r="E509" s="427">
        <v>618.70000000000005</v>
      </c>
      <c r="F509" s="427" t="s">
        <v>0</v>
      </c>
      <c r="G509" s="427">
        <v>7.8</v>
      </c>
      <c r="H509" s="427">
        <v>-2.1</v>
      </c>
      <c r="I509" s="427">
        <v>60.5</v>
      </c>
      <c r="J509" s="427">
        <v>319.2</v>
      </c>
      <c r="K509" s="506">
        <v>3243.4</v>
      </c>
      <c r="L509" s="409"/>
    </row>
    <row r="510" spans="2:12" ht="15.75" thickBot="1" x14ac:dyDescent="0.3">
      <c r="B510" s="415" t="s">
        <v>375</v>
      </c>
      <c r="D510" s="428" t="s">
        <v>0</v>
      </c>
      <c r="E510" s="428" t="s">
        <v>0</v>
      </c>
      <c r="F510" s="428" t="s">
        <v>0</v>
      </c>
      <c r="G510" s="428" t="s">
        <v>0</v>
      </c>
      <c r="H510" s="428" t="s">
        <v>0</v>
      </c>
      <c r="I510" s="428" t="s">
        <v>0</v>
      </c>
      <c r="J510" s="428">
        <v>81.7</v>
      </c>
      <c r="K510" s="502">
        <v>81.7</v>
      </c>
      <c r="L510" s="409"/>
    </row>
    <row r="511" spans="2:12" x14ac:dyDescent="0.25">
      <c r="B511" s="413" t="s">
        <v>376</v>
      </c>
      <c r="D511" s="724" t="s">
        <v>0</v>
      </c>
      <c r="E511" s="436" t="s">
        <v>0</v>
      </c>
      <c r="F511" s="436" t="s">
        <v>0</v>
      </c>
      <c r="G511" s="436">
        <v>-29.9</v>
      </c>
      <c r="H511" s="436">
        <v>22.6</v>
      </c>
      <c r="I511" s="436">
        <v>-0.6</v>
      </c>
      <c r="J511" s="439" t="s">
        <v>0</v>
      </c>
      <c r="K511" s="501">
        <v>-7.9</v>
      </c>
      <c r="L511" s="434"/>
    </row>
    <row r="512" spans="2:12" ht="15.75" thickBot="1" x14ac:dyDescent="0.3">
      <c r="B512" s="413"/>
      <c r="D512" s="725"/>
      <c r="E512" s="428"/>
      <c r="F512" s="428"/>
      <c r="G512" s="428"/>
      <c r="H512" s="428"/>
      <c r="I512" s="428"/>
      <c r="J512" s="440"/>
      <c r="K512" s="502"/>
      <c r="L512" s="434"/>
    </row>
    <row r="513" spans="2:12" ht="15.75" thickBot="1" x14ac:dyDescent="0.3">
      <c r="B513" s="419" t="s">
        <v>377</v>
      </c>
      <c r="D513" s="429" t="s">
        <v>0</v>
      </c>
      <c r="E513" s="429" t="s">
        <v>0</v>
      </c>
      <c r="F513" s="429" t="s">
        <v>0</v>
      </c>
      <c r="G513" s="429">
        <v>-29.9</v>
      </c>
      <c r="H513" s="429">
        <v>22.6</v>
      </c>
      <c r="I513" s="429">
        <v>-0.6</v>
      </c>
      <c r="J513" s="429">
        <v>81.7</v>
      </c>
      <c r="K513" s="504">
        <v>73.8</v>
      </c>
      <c r="L513" s="409"/>
    </row>
    <row r="514" spans="2:12" x14ac:dyDescent="0.25">
      <c r="B514" s="421" t="s">
        <v>541</v>
      </c>
      <c r="D514" s="724" t="s">
        <v>0</v>
      </c>
      <c r="E514" s="436">
        <v>0.6</v>
      </c>
      <c r="F514" s="436" t="s">
        <v>0</v>
      </c>
      <c r="G514" s="436" t="s">
        <v>0</v>
      </c>
      <c r="H514" s="436" t="s">
        <v>0</v>
      </c>
      <c r="I514" s="436" t="s">
        <v>0</v>
      </c>
      <c r="J514" s="439">
        <v>-0.6</v>
      </c>
      <c r="K514" s="501" t="s">
        <v>0</v>
      </c>
      <c r="L514" s="434"/>
    </row>
    <row r="515" spans="2:12" ht="15.75" thickBot="1" x14ac:dyDescent="0.3">
      <c r="B515" s="421"/>
      <c r="D515" s="725"/>
      <c r="E515" s="428"/>
      <c r="F515" s="428"/>
      <c r="G515" s="428"/>
      <c r="H515" s="428"/>
      <c r="I515" s="428"/>
      <c r="J515" s="440"/>
      <c r="K515" s="502"/>
      <c r="L515" s="434"/>
    </row>
    <row r="516" spans="2:12" ht="15.75" thickBot="1" x14ac:dyDescent="0.3">
      <c r="B516" s="422" t="s">
        <v>140</v>
      </c>
      <c r="D516" s="426">
        <v>2239.3000000000002</v>
      </c>
      <c r="E516" s="427">
        <v>619.29999999999995</v>
      </c>
      <c r="F516" s="427" t="s">
        <v>0</v>
      </c>
      <c r="G516" s="427">
        <v>-22.1</v>
      </c>
      <c r="H516" s="427">
        <v>20.5</v>
      </c>
      <c r="I516" s="427">
        <v>59.9</v>
      </c>
      <c r="J516" s="427">
        <v>400.3</v>
      </c>
      <c r="K516" s="507">
        <v>3317.2</v>
      </c>
      <c r="L516" s="409"/>
    </row>
    <row r="517" spans="2:12" x14ac:dyDescent="0.25">
      <c r="B517" s="430"/>
      <c r="D517"/>
      <c r="E517"/>
      <c r="F517"/>
      <c r="G517"/>
      <c r="H517"/>
      <c r="I517"/>
      <c r="J517"/>
      <c r="K517"/>
    </row>
    <row r="518" spans="2:12" ht="36" x14ac:dyDescent="0.25">
      <c r="B518" s="430" t="s">
        <v>571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570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728"/>
      <c r="D521" s="729" t="s">
        <v>266</v>
      </c>
      <c r="E521" s="455" t="s">
        <v>554</v>
      </c>
      <c r="F521" s="730" t="s">
        <v>268</v>
      </c>
      <c r="G521" s="730"/>
      <c r="H521" s="730"/>
      <c r="I521" s="455" t="s">
        <v>547</v>
      </c>
      <c r="J521" s="455" t="s">
        <v>557</v>
      </c>
      <c r="K521" s="455" t="s">
        <v>265</v>
      </c>
    </row>
    <row r="522" spans="2:12" ht="33.6" customHeight="1" x14ac:dyDescent="0.25">
      <c r="B522" s="728"/>
      <c r="D522" s="729"/>
      <c r="E522" s="455"/>
      <c r="F522" s="389" t="s">
        <v>545</v>
      </c>
      <c r="G522" s="389" t="s">
        <v>555</v>
      </c>
      <c r="H522" s="389" t="s">
        <v>556</v>
      </c>
      <c r="I522" s="455"/>
      <c r="J522" s="455"/>
      <c r="K522" s="455"/>
    </row>
    <row r="523" spans="2:12" x14ac:dyDescent="0.25">
      <c r="B523" s="728"/>
      <c r="D523" s="729"/>
      <c r="E523" s="455"/>
      <c r="F523" s="456"/>
      <c r="G523" s="455"/>
      <c r="H523" s="456"/>
      <c r="I523" s="499"/>
      <c r="J523" s="455"/>
      <c r="K523" s="455"/>
    </row>
    <row r="524" spans="2:12" ht="15.75" thickBot="1" x14ac:dyDescent="0.3">
      <c r="B524" s="410" t="s">
        <v>144</v>
      </c>
      <c r="D524" s="411">
        <v>2239.3000000000002</v>
      </c>
      <c r="E524" s="412">
        <v>628.20000000000005</v>
      </c>
      <c r="F524" s="412">
        <v>-12.9</v>
      </c>
      <c r="G524" s="412">
        <v>-32.799999999999997</v>
      </c>
      <c r="H524" s="412">
        <v>1.5</v>
      </c>
      <c r="I524" s="412">
        <v>75.8</v>
      </c>
      <c r="J524" s="412">
        <v>584.4</v>
      </c>
      <c r="K524" s="380" t="s">
        <v>139</v>
      </c>
    </row>
    <row r="525" spans="2:12" ht="12.6" customHeight="1" x14ac:dyDescent="0.25">
      <c r="B525" s="413" t="s">
        <v>558</v>
      </c>
      <c r="D525" s="726" t="s">
        <v>0</v>
      </c>
      <c r="E525" s="453" t="s">
        <v>0</v>
      </c>
      <c r="F525" s="453" t="s">
        <v>0</v>
      </c>
      <c r="G525" s="453" t="s">
        <v>0</v>
      </c>
      <c r="H525" s="453" t="s">
        <v>0</v>
      </c>
      <c r="I525" s="453" t="s">
        <v>0</v>
      </c>
      <c r="J525" s="431">
        <v>2.8</v>
      </c>
      <c r="K525" s="501">
        <v>2.8</v>
      </c>
    </row>
    <row r="526" spans="2:12" ht="12.95" customHeight="1" thickBot="1" x14ac:dyDescent="0.3">
      <c r="B526" s="415"/>
      <c r="D526" s="727"/>
      <c r="E526" s="454"/>
      <c r="F526" s="454"/>
      <c r="G526" s="454"/>
      <c r="H526" s="454"/>
      <c r="I526" s="454"/>
      <c r="J526" s="433"/>
      <c r="K526" s="502"/>
    </row>
    <row r="527" spans="2:12" ht="15.75" thickBot="1" x14ac:dyDescent="0.3">
      <c r="B527" s="417" t="s">
        <v>145</v>
      </c>
      <c r="D527" s="412" t="s">
        <v>146</v>
      </c>
      <c r="E527" s="412">
        <v>628.20000000000005</v>
      </c>
      <c r="F527" s="412">
        <v>-12.9</v>
      </c>
      <c r="G527" s="412">
        <v>-32.799999999999997</v>
      </c>
      <c r="H527" s="412">
        <v>1.5</v>
      </c>
      <c r="I527" s="412">
        <v>75.8</v>
      </c>
      <c r="J527" s="412">
        <v>587.20000000000005</v>
      </c>
      <c r="K527" s="503" t="s">
        <v>147</v>
      </c>
    </row>
    <row r="528" spans="2:12" ht="15.75" thickBot="1" x14ac:dyDescent="0.3">
      <c r="B528" s="415" t="s">
        <v>375</v>
      </c>
      <c r="D528" s="454" t="s">
        <v>0</v>
      </c>
      <c r="E528" s="454" t="s">
        <v>0</v>
      </c>
      <c r="F528" s="454" t="s">
        <v>0</v>
      </c>
      <c r="G528" s="454" t="s">
        <v>0</v>
      </c>
      <c r="H528" s="454" t="s">
        <v>0</v>
      </c>
      <c r="I528" s="454" t="s">
        <v>0</v>
      </c>
      <c r="J528" s="454">
        <v>53.1</v>
      </c>
      <c r="K528" s="501">
        <v>53.1</v>
      </c>
    </row>
    <row r="529" spans="2:11" x14ac:dyDescent="0.25">
      <c r="B529" s="413" t="s">
        <v>376</v>
      </c>
      <c r="D529" s="726" t="s">
        <v>0</v>
      </c>
      <c r="E529" s="453" t="s">
        <v>0</v>
      </c>
      <c r="F529" s="453" t="s">
        <v>0</v>
      </c>
      <c r="G529" s="453" t="s">
        <v>0</v>
      </c>
      <c r="H529" s="453">
        <v>0.3</v>
      </c>
      <c r="I529" s="453">
        <v>-2.6</v>
      </c>
      <c r="J529" s="431" t="s">
        <v>0</v>
      </c>
      <c r="K529" s="501">
        <v>-2.2999999999999998</v>
      </c>
    </row>
    <row r="530" spans="2:11" ht="15.75" thickBot="1" x14ac:dyDescent="0.3">
      <c r="B530" s="413"/>
      <c r="D530" s="727"/>
      <c r="E530" s="454"/>
      <c r="F530" s="454"/>
      <c r="G530" s="454"/>
      <c r="H530" s="454"/>
      <c r="I530" s="454"/>
      <c r="J530" s="433"/>
      <c r="K530" s="502"/>
    </row>
    <row r="531" spans="2:11" ht="15.75" thickBot="1" x14ac:dyDescent="0.3">
      <c r="B531" s="419" t="s">
        <v>377</v>
      </c>
      <c r="D531" s="420" t="s">
        <v>0</v>
      </c>
      <c r="E531" s="420" t="s">
        <v>0</v>
      </c>
      <c r="F531" s="420" t="s">
        <v>0</v>
      </c>
      <c r="G531" s="420" t="s">
        <v>0</v>
      </c>
      <c r="H531" s="420">
        <v>0.3</v>
      </c>
      <c r="I531" s="420">
        <v>-2.6</v>
      </c>
      <c r="J531" s="420">
        <v>53.1</v>
      </c>
      <c r="K531" s="504">
        <v>50.8</v>
      </c>
    </row>
    <row r="532" spans="2:11" ht="15.75" thickBot="1" x14ac:dyDescent="0.3">
      <c r="B532" s="410" t="s">
        <v>148</v>
      </c>
      <c r="D532" s="412" t="s">
        <v>146</v>
      </c>
      <c r="E532" s="412">
        <v>628.20000000000005</v>
      </c>
      <c r="F532" s="412">
        <v>-12.9</v>
      </c>
      <c r="G532" s="412">
        <v>-32.799999999999997</v>
      </c>
      <c r="H532" s="412">
        <v>1.8</v>
      </c>
      <c r="I532" s="412">
        <v>73.2</v>
      </c>
      <c r="J532" s="412">
        <v>640.29999999999995</v>
      </c>
      <c r="K532" s="502" t="s">
        <v>149</v>
      </c>
    </row>
    <row r="533" spans="2:11" ht="15.75" thickBot="1" x14ac:dyDescent="0.3">
      <c r="B533" s="425"/>
      <c r="D533" s="372"/>
      <c r="E533" s="372"/>
      <c r="F533" s="372"/>
      <c r="G533" s="372"/>
      <c r="H533" s="372"/>
      <c r="I533" s="372"/>
      <c r="J533" s="372"/>
      <c r="K533" s="505"/>
    </row>
    <row r="534" spans="2:11" ht="15.75" thickBot="1" x14ac:dyDescent="0.3">
      <c r="B534" s="419" t="s">
        <v>150</v>
      </c>
      <c r="D534" s="427" t="s">
        <v>146</v>
      </c>
      <c r="E534" s="427">
        <v>619.29999999999995</v>
      </c>
      <c r="F534" s="427">
        <v>-12.9</v>
      </c>
      <c r="G534" s="427">
        <v>-22.1</v>
      </c>
      <c r="H534" s="427">
        <v>20.5</v>
      </c>
      <c r="I534" s="427">
        <v>59.9</v>
      </c>
      <c r="J534" s="427">
        <v>409.4</v>
      </c>
      <c r="K534" s="502" t="s">
        <v>137</v>
      </c>
    </row>
    <row r="535" spans="2:11" ht="15.75" thickBot="1" x14ac:dyDescent="0.3">
      <c r="B535" s="415" t="s">
        <v>375</v>
      </c>
      <c r="D535" s="452" t="s">
        <v>0</v>
      </c>
      <c r="E535" s="452" t="s">
        <v>0</v>
      </c>
      <c r="F535" s="452" t="s">
        <v>0</v>
      </c>
      <c r="G535" s="452" t="s">
        <v>0</v>
      </c>
      <c r="H535" s="452" t="s">
        <v>0</v>
      </c>
      <c r="I535" s="452" t="s">
        <v>0</v>
      </c>
      <c r="J535" s="452">
        <v>35.6</v>
      </c>
      <c r="K535" s="502">
        <v>35.6</v>
      </c>
    </row>
    <row r="536" spans="2:11" x14ac:dyDescent="0.25">
      <c r="B536" s="413" t="s">
        <v>376</v>
      </c>
      <c r="D536" s="724" t="s">
        <v>0</v>
      </c>
      <c r="E536" s="451" t="s">
        <v>0</v>
      </c>
      <c r="F536" s="451" t="s">
        <v>0</v>
      </c>
      <c r="G536" s="451" t="s">
        <v>0</v>
      </c>
      <c r="H536" s="451">
        <v>-6.4</v>
      </c>
      <c r="I536" s="451">
        <v>11.7</v>
      </c>
      <c r="J536" s="439" t="s">
        <v>0</v>
      </c>
      <c r="K536" s="501">
        <v>5.3</v>
      </c>
    </row>
    <row r="537" spans="2:11" ht="15.75" thickBot="1" x14ac:dyDescent="0.3">
      <c r="B537" s="413"/>
      <c r="D537" s="725"/>
      <c r="E537" s="452"/>
      <c r="F537" s="452"/>
      <c r="G537" s="452"/>
      <c r="H537" s="452"/>
      <c r="I537" s="452"/>
      <c r="J537" s="440"/>
      <c r="K537" s="502"/>
    </row>
    <row r="538" spans="2:11" ht="15.75" thickBot="1" x14ac:dyDescent="0.3">
      <c r="B538" s="419" t="s">
        <v>377</v>
      </c>
      <c r="D538" s="429" t="s">
        <v>0</v>
      </c>
      <c r="E538" s="429" t="s">
        <v>0</v>
      </c>
      <c r="F538" s="429" t="s">
        <v>0</v>
      </c>
      <c r="G538" s="429" t="s">
        <v>0</v>
      </c>
      <c r="H538" s="429">
        <v>-6.4</v>
      </c>
      <c r="I538" s="429">
        <v>11.7</v>
      </c>
      <c r="J538" s="429">
        <v>35.6</v>
      </c>
      <c r="K538" s="504">
        <v>40.9</v>
      </c>
    </row>
    <row r="539" spans="2:11" ht="15.75" thickBot="1" x14ac:dyDescent="0.3">
      <c r="B539" s="410" t="s">
        <v>560</v>
      </c>
      <c r="D539" s="518" t="s">
        <v>146</v>
      </c>
      <c r="E539" s="518">
        <v>619.29999999999995</v>
      </c>
      <c r="F539" s="518">
        <v>-12.9</v>
      </c>
      <c r="G539" s="518">
        <v>-22.1</v>
      </c>
      <c r="H539" s="518">
        <v>14.1</v>
      </c>
      <c r="I539" s="518">
        <v>71.599999999999994</v>
      </c>
      <c r="J539" s="518">
        <v>445</v>
      </c>
      <c r="K539" s="503" t="s">
        <v>151</v>
      </c>
    </row>
    <row r="541" spans="2:11" ht="45" x14ac:dyDescent="0.25">
      <c r="B541" s="390" t="s">
        <v>563</v>
      </c>
    </row>
    <row r="542" spans="2:11" ht="60.75" thickBot="1" x14ac:dyDescent="0.25">
      <c r="B542" s="733"/>
      <c r="C542" s="535"/>
      <c r="D542" s="731" t="s">
        <v>266</v>
      </c>
      <c r="E542" s="731" t="s">
        <v>554</v>
      </c>
      <c r="F542" s="732" t="s">
        <v>268</v>
      </c>
      <c r="G542" s="732"/>
      <c r="H542" s="732"/>
      <c r="I542" s="539" t="s">
        <v>547</v>
      </c>
      <c r="J542" s="731" t="s">
        <v>557</v>
      </c>
      <c r="K542" s="539" t="s">
        <v>265</v>
      </c>
    </row>
    <row r="543" spans="2:11" ht="24" x14ac:dyDescent="0.2">
      <c r="B543" s="733"/>
      <c r="C543" s="535"/>
      <c r="D543" s="731"/>
      <c r="E543" s="731"/>
      <c r="F543" s="734" t="s">
        <v>545</v>
      </c>
      <c r="G543" s="541" t="s">
        <v>555</v>
      </c>
      <c r="H543" s="734" t="s">
        <v>556</v>
      </c>
      <c r="I543" s="539"/>
      <c r="J543" s="731"/>
      <c r="K543" s="539" t="s">
        <v>569</v>
      </c>
    </row>
    <row r="544" spans="2:11" x14ac:dyDescent="0.2">
      <c r="B544" s="733"/>
      <c r="C544" s="736"/>
      <c r="D544" s="731"/>
      <c r="E544" s="731"/>
      <c r="F544" s="735"/>
      <c r="G544" s="539"/>
      <c r="H544" s="735"/>
      <c r="I544" s="540"/>
      <c r="J544" s="731"/>
      <c r="K544" s="540"/>
    </row>
    <row r="545" spans="2:11" ht="13.5" thickBot="1" x14ac:dyDescent="0.25">
      <c r="B545" s="410" t="s">
        <v>144</v>
      </c>
      <c r="C545" s="736"/>
      <c r="D545" s="411">
        <v>2239.3000000000002</v>
      </c>
      <c r="E545" s="412">
        <v>628.20000000000005</v>
      </c>
      <c r="F545" s="412">
        <v>-12.9</v>
      </c>
      <c r="G545" s="412">
        <v>-32.799999999999997</v>
      </c>
      <c r="H545" s="412">
        <v>1.5</v>
      </c>
      <c r="I545" s="412">
        <v>75.8</v>
      </c>
      <c r="J545" s="412">
        <v>584.4</v>
      </c>
      <c r="K545" s="542" t="s">
        <v>139</v>
      </c>
    </row>
    <row r="546" spans="2:11" ht="16.5" thickBot="1" x14ac:dyDescent="0.25">
      <c r="B546" s="553" t="s">
        <v>558</v>
      </c>
      <c r="C546" s="535"/>
      <c r="D546" s="530" t="s">
        <v>0</v>
      </c>
      <c r="E546" s="530" t="s">
        <v>0</v>
      </c>
      <c r="F546" s="530" t="s">
        <v>0</v>
      </c>
      <c r="G546" s="530" t="s">
        <v>0</v>
      </c>
      <c r="H546" s="530" t="s">
        <v>0</v>
      </c>
      <c r="I546" s="530" t="s">
        <v>0</v>
      </c>
      <c r="J546" s="530">
        <v>2.8</v>
      </c>
      <c r="K546" s="543">
        <v>2.8</v>
      </c>
    </row>
    <row r="547" spans="2:11" ht="16.5" thickBot="1" x14ac:dyDescent="0.25">
      <c r="B547" s="417" t="s">
        <v>145</v>
      </c>
      <c r="C547" s="535"/>
      <c r="D547" s="412" t="s">
        <v>146</v>
      </c>
      <c r="E547" s="412">
        <v>628.20000000000005</v>
      </c>
      <c r="F547" s="412">
        <v>-12.9</v>
      </c>
      <c r="G547" s="412">
        <v>-32.799999999999997</v>
      </c>
      <c r="H547" s="412">
        <v>1.5</v>
      </c>
      <c r="I547" s="412">
        <v>75.8</v>
      </c>
      <c r="J547" s="412">
        <v>587.20000000000005</v>
      </c>
      <c r="K547" s="544" t="s">
        <v>147</v>
      </c>
    </row>
    <row r="548" spans="2:11" ht="13.5" thickBot="1" x14ac:dyDescent="0.25">
      <c r="B548" s="536" t="s">
        <v>375</v>
      </c>
      <c r="C548" s="736"/>
      <c r="D548" s="545" t="s">
        <v>0</v>
      </c>
      <c r="E548" s="545" t="s">
        <v>0</v>
      </c>
      <c r="F548" s="545" t="s">
        <v>0</v>
      </c>
      <c r="G548" s="545" t="s">
        <v>0</v>
      </c>
      <c r="H548" s="545" t="s">
        <v>0</v>
      </c>
      <c r="I548" s="545" t="s">
        <v>0</v>
      </c>
      <c r="J548" s="545">
        <v>47.9</v>
      </c>
      <c r="K548" s="546">
        <v>47.9</v>
      </c>
    </row>
    <row r="549" spans="2:11" ht="13.5" thickBot="1" x14ac:dyDescent="0.25">
      <c r="B549" s="554" t="s">
        <v>376</v>
      </c>
      <c r="C549" s="736"/>
      <c r="D549" s="530" t="s">
        <v>0</v>
      </c>
      <c r="E549" s="530" t="s">
        <v>0</v>
      </c>
      <c r="F549" s="530">
        <v>0.7</v>
      </c>
      <c r="G549" s="530">
        <v>-11.3</v>
      </c>
      <c r="H549" s="530">
        <v>7.4</v>
      </c>
      <c r="I549" s="530">
        <v>0.3</v>
      </c>
      <c r="J549" s="530" t="s">
        <v>0</v>
      </c>
      <c r="K549" s="546">
        <v>-2.9</v>
      </c>
    </row>
    <row r="550" spans="2:11" ht="16.5" thickBot="1" x14ac:dyDescent="0.25">
      <c r="B550" s="415" t="s">
        <v>377</v>
      </c>
      <c r="C550" s="535"/>
      <c r="D550" s="530" t="s">
        <v>0</v>
      </c>
      <c r="E550" s="530" t="s">
        <v>0</v>
      </c>
      <c r="F550" s="530">
        <v>0.7</v>
      </c>
      <c r="G550" s="530">
        <v>-11.3</v>
      </c>
      <c r="H550" s="530">
        <v>7.4</v>
      </c>
      <c r="I550" s="530">
        <v>0.3</v>
      </c>
      <c r="J550" s="530">
        <v>47.9</v>
      </c>
      <c r="K550" s="547">
        <v>45</v>
      </c>
    </row>
    <row r="551" spans="2:11" ht="16.5" thickBot="1" x14ac:dyDescent="0.25">
      <c r="B551" s="537" t="s">
        <v>559</v>
      </c>
      <c r="C551" s="535"/>
      <c r="D551" s="548" t="s">
        <v>0</v>
      </c>
      <c r="E551" s="548" t="s">
        <v>0</v>
      </c>
      <c r="F551" s="548" t="s">
        <v>0</v>
      </c>
      <c r="G551" s="548" t="s">
        <v>0</v>
      </c>
      <c r="H551" s="548" t="s">
        <v>0</v>
      </c>
      <c r="I551" s="548" t="s">
        <v>0</v>
      </c>
      <c r="J551" s="548">
        <v>-67.2</v>
      </c>
      <c r="K551" s="543">
        <v>-67.2</v>
      </c>
    </row>
    <row r="552" spans="2:11" ht="16.5" thickBot="1" x14ac:dyDescent="0.25">
      <c r="B552" s="538" t="s">
        <v>541</v>
      </c>
      <c r="C552" s="535"/>
      <c r="D552" s="530" t="s">
        <v>0</v>
      </c>
      <c r="E552" s="530">
        <v>153.19999999999999</v>
      </c>
      <c r="F552" s="530" t="s">
        <v>0</v>
      </c>
      <c r="G552" s="530" t="s">
        <v>0</v>
      </c>
      <c r="H552" s="530" t="s">
        <v>0</v>
      </c>
      <c r="I552" s="530" t="s">
        <v>0</v>
      </c>
      <c r="J552" s="530">
        <v>-153.19999999999999</v>
      </c>
      <c r="K552" s="543" t="s">
        <v>0</v>
      </c>
    </row>
    <row r="553" spans="2:11" ht="16.5" thickBot="1" x14ac:dyDescent="0.25">
      <c r="B553" s="410" t="s">
        <v>153</v>
      </c>
      <c r="C553" s="535"/>
      <c r="D553" s="412" t="s">
        <v>146</v>
      </c>
      <c r="E553" s="412">
        <v>781.4</v>
      </c>
      <c r="F553" s="412">
        <v>-12.2</v>
      </c>
      <c r="G553" s="412">
        <v>-44.1</v>
      </c>
      <c r="H553" s="412">
        <v>8.9</v>
      </c>
      <c r="I553" s="412">
        <v>76.099999999999994</v>
      </c>
      <c r="J553" s="412">
        <v>414.7</v>
      </c>
      <c r="K553" s="549">
        <v>3464.1</v>
      </c>
    </row>
    <row r="554" spans="2:11" ht="16.5" thickBot="1" x14ac:dyDescent="0.25">
      <c r="B554" s="425"/>
      <c r="C554" s="535"/>
      <c r="D554" s="550"/>
      <c r="E554" s="550"/>
      <c r="F554" s="550"/>
      <c r="G554" s="550"/>
      <c r="H554" s="550"/>
      <c r="I554" s="550"/>
      <c r="J554" s="550"/>
      <c r="K554" s="551"/>
    </row>
    <row r="555" spans="2:11" ht="16.5" thickBot="1" x14ac:dyDescent="0.25">
      <c r="B555" s="419" t="s">
        <v>150</v>
      </c>
      <c r="C555" s="535"/>
      <c r="D555" s="427" t="s">
        <v>146</v>
      </c>
      <c r="E555" s="427">
        <v>619.29999999999995</v>
      </c>
      <c r="F555" s="427">
        <v>-12.9</v>
      </c>
      <c r="G555" s="427">
        <v>-22.1</v>
      </c>
      <c r="H555" s="427">
        <v>20.5</v>
      </c>
      <c r="I555" s="427">
        <v>59.9</v>
      </c>
      <c r="J555" s="427">
        <v>409.4</v>
      </c>
      <c r="K555" s="543" t="s">
        <v>137</v>
      </c>
    </row>
    <row r="556" spans="2:11" ht="16.5" thickBot="1" x14ac:dyDescent="0.25">
      <c r="B556" s="536" t="s">
        <v>375</v>
      </c>
      <c r="C556" s="535"/>
      <c r="D556" s="552" t="s">
        <v>0</v>
      </c>
      <c r="E556" s="552" t="s">
        <v>0</v>
      </c>
      <c r="F556" s="552" t="s">
        <v>0</v>
      </c>
      <c r="G556" s="552" t="s">
        <v>0</v>
      </c>
      <c r="H556" s="552" t="s">
        <v>0</v>
      </c>
      <c r="I556" s="552" t="s">
        <v>0</v>
      </c>
      <c r="J556" s="552">
        <v>89.6</v>
      </c>
      <c r="K556" s="543">
        <v>89.6</v>
      </c>
    </row>
    <row r="557" spans="2:11" ht="13.5" thickBot="1" x14ac:dyDescent="0.25">
      <c r="B557" s="554" t="s">
        <v>376</v>
      </c>
      <c r="C557" s="736"/>
      <c r="D557" s="529" t="s">
        <v>0</v>
      </c>
      <c r="E557" s="529" t="s">
        <v>0</v>
      </c>
      <c r="F557" s="529" t="s">
        <v>0</v>
      </c>
      <c r="G557" s="529">
        <v>-3.2</v>
      </c>
      <c r="H557" s="529">
        <v>-28.3</v>
      </c>
      <c r="I557" s="529">
        <v>20</v>
      </c>
      <c r="J557" s="529" t="s">
        <v>0</v>
      </c>
      <c r="K557" s="544">
        <v>-11.5</v>
      </c>
    </row>
    <row r="558" spans="2:11" ht="13.5" thickBot="1" x14ac:dyDescent="0.25">
      <c r="B558" s="417" t="s">
        <v>377</v>
      </c>
      <c r="C558" s="736"/>
      <c r="D558" s="529" t="s">
        <v>0</v>
      </c>
      <c r="E558" s="529" t="s">
        <v>0</v>
      </c>
      <c r="F558" s="529" t="s">
        <v>0</v>
      </c>
      <c r="G558" s="529">
        <v>-3.2</v>
      </c>
      <c r="H558" s="529">
        <v>-28.3</v>
      </c>
      <c r="I558" s="529">
        <v>20</v>
      </c>
      <c r="J558" s="529">
        <v>89.6</v>
      </c>
      <c r="K558" s="547">
        <v>78.099999999999994</v>
      </c>
    </row>
    <row r="559" spans="2:11" ht="16.5" thickBot="1" x14ac:dyDescent="0.25">
      <c r="B559" s="538" t="s">
        <v>541</v>
      </c>
      <c r="C559" s="535"/>
      <c r="D559" s="529" t="s">
        <v>0</v>
      </c>
      <c r="E559" s="529">
        <v>8.3000000000000007</v>
      </c>
      <c r="F559" s="529" t="s">
        <v>0</v>
      </c>
      <c r="G559" s="529" t="s">
        <v>0</v>
      </c>
      <c r="H559" s="529" t="s">
        <v>0</v>
      </c>
      <c r="I559" s="529" t="s">
        <v>0</v>
      </c>
      <c r="J559" s="529">
        <v>-8.3000000000000007</v>
      </c>
      <c r="K559" s="543" t="s">
        <v>0</v>
      </c>
    </row>
    <row r="560" spans="2:11" ht="16.5" thickBot="1" x14ac:dyDescent="0.25">
      <c r="B560" s="410" t="s">
        <v>561</v>
      </c>
      <c r="C560" s="535"/>
      <c r="D560" s="518" t="s">
        <v>146</v>
      </c>
      <c r="E560" s="518">
        <v>627.6</v>
      </c>
      <c r="F560" s="518">
        <v>-12.9</v>
      </c>
      <c r="G560" s="518">
        <v>-25.3</v>
      </c>
      <c r="H560" s="518">
        <v>-7.8</v>
      </c>
      <c r="I560" s="518">
        <v>79.900000000000006</v>
      </c>
      <c r="J560" s="518">
        <v>490.7</v>
      </c>
      <c r="K560" s="543" t="s">
        <v>154</v>
      </c>
    </row>
    <row r="561" spans="2:3" ht="15.75" x14ac:dyDescent="0.2">
      <c r="C561" s="535"/>
    </row>
    <row r="562" spans="2:3" ht="36" x14ac:dyDescent="0.25">
      <c r="B562" s="430" t="s">
        <v>562</v>
      </c>
    </row>
    <row r="563" spans="2:3" x14ac:dyDescent="0.25">
      <c r="B563" s="430"/>
    </row>
  </sheetData>
  <mergeCells count="110">
    <mergeCell ref="E465:H465"/>
    <mergeCell ref="K465:L465"/>
    <mergeCell ref="B466:B467"/>
    <mergeCell ref="D466:D467"/>
    <mergeCell ref="D469:D470"/>
    <mergeCell ref="D473:D474"/>
    <mergeCell ref="D481:D482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297:B298"/>
    <mergeCell ref="C297:C298"/>
    <mergeCell ref="D297:D298"/>
    <mergeCell ref="E297:E298"/>
    <mergeCell ref="G297:G298"/>
    <mergeCell ref="H297:H298"/>
    <mergeCell ref="I297:I298"/>
    <mergeCell ref="K297:K298"/>
    <mergeCell ref="L297:L298"/>
    <mergeCell ref="B227:B228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E542:E544"/>
    <mergeCell ref="F489:H489"/>
    <mergeCell ref="E489:E491"/>
    <mergeCell ref="D536:D537"/>
    <mergeCell ref="D529:D530"/>
    <mergeCell ref="D525:D5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A78"/>
  <sheetViews>
    <sheetView showGridLines="0" topLeftCell="A46" zoomScale="85" zoomScaleNormal="85" zoomScaleSheetLayoutView="100" workbookViewId="0">
      <pane xSplit="3" topLeftCell="V1" activePane="topRight" state="frozen"/>
      <selection activeCell="AC12" sqref="AC12"/>
      <selection pane="topRight" activeCell="AD13" sqref="AD13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hidden="1" customWidth="1" outlineLevel="1"/>
    <col min="6" max="8" width="13.140625" style="230" hidden="1" customWidth="1" outlineLevel="1"/>
    <col min="9" max="9" width="16.5703125" style="230" hidden="1" customWidth="1" outlineLevel="1"/>
    <col min="10" max="10" width="14.140625" style="230" hidden="1" customWidth="1" outlineLevel="1"/>
    <col min="11" max="11" width="13.140625" style="230" hidden="1" customWidth="1" outlineLevel="1"/>
    <col min="12" max="12" width="12.7109375" style="230" hidden="1" customWidth="1" outlineLevel="1"/>
    <col min="13" max="13" width="16" style="230" hidden="1" customWidth="1" outlineLevel="1"/>
    <col min="14" max="14" width="14.28515625" style="230" hidden="1" customWidth="1" outlineLevel="1"/>
    <col min="15" max="16" width="12.7109375" style="230" hidden="1" customWidth="1" outlineLevel="1"/>
    <col min="17" max="17" width="16" style="230" hidden="1" customWidth="1" outlineLevel="1"/>
    <col min="18" max="18" width="14.28515625" style="230" hidden="1" customWidth="1" outlineLevel="1"/>
    <col min="19" max="20" width="12.7109375" style="230" hidden="1" customWidth="1" outlineLevel="1"/>
    <col min="21" max="21" width="15.85546875" style="230" hidden="1" customWidth="1" outlineLevel="1"/>
    <col min="22" max="22" width="15.85546875" style="230" customWidth="1" collapsed="1"/>
    <col min="23" max="24" width="16" style="230" customWidth="1"/>
    <col min="25" max="25" width="15.85546875" style="230" customWidth="1"/>
    <col min="26" max="26" width="16" style="230" customWidth="1"/>
    <col min="27" max="27" width="19.85546875" style="230" customWidth="1"/>
    <col min="28" max="28" width="12.42578125" style="230" customWidth="1"/>
    <col min="29" max="234" width="9.140625" style="230"/>
    <col min="235" max="235" width="1.42578125" style="230" customWidth="1"/>
    <col min="236" max="236" width="60.85546875" style="230" customWidth="1"/>
    <col min="237" max="237" width="6" style="230" customWidth="1"/>
    <col min="238" max="238" width="14.140625" style="230" bestFit="1" customWidth="1"/>
    <col min="239" max="239" width="1.85546875" style="230" customWidth="1"/>
    <col min="240" max="240" width="14.140625" style="230" bestFit="1" customWidth="1"/>
    <col min="241" max="242" width="11.140625" style="230" bestFit="1" customWidth="1"/>
    <col min="243" max="490" width="9.140625" style="230"/>
    <col min="491" max="491" width="1.42578125" style="230" customWidth="1"/>
    <col min="492" max="492" width="60.85546875" style="230" customWidth="1"/>
    <col min="493" max="493" width="6" style="230" customWidth="1"/>
    <col min="494" max="494" width="14.140625" style="230" bestFit="1" customWidth="1"/>
    <col min="495" max="495" width="1.85546875" style="230" customWidth="1"/>
    <col min="496" max="496" width="14.140625" style="230" bestFit="1" customWidth="1"/>
    <col min="497" max="498" width="11.140625" style="230" bestFit="1" customWidth="1"/>
    <col min="499" max="746" width="9.140625" style="230"/>
    <col min="747" max="747" width="1.42578125" style="230" customWidth="1"/>
    <col min="748" max="748" width="60.85546875" style="230" customWidth="1"/>
    <col min="749" max="749" width="6" style="230" customWidth="1"/>
    <col min="750" max="750" width="14.140625" style="230" bestFit="1" customWidth="1"/>
    <col min="751" max="751" width="1.85546875" style="230" customWidth="1"/>
    <col min="752" max="752" width="14.140625" style="230" bestFit="1" customWidth="1"/>
    <col min="753" max="754" width="11.140625" style="230" bestFit="1" customWidth="1"/>
    <col min="755" max="1002" width="9.140625" style="230"/>
    <col min="1003" max="1003" width="1.42578125" style="230" customWidth="1"/>
    <col min="1004" max="1004" width="60.85546875" style="230" customWidth="1"/>
    <col min="1005" max="1005" width="6" style="230" customWidth="1"/>
    <col min="1006" max="1006" width="14.140625" style="230" bestFit="1" customWidth="1"/>
    <col min="1007" max="1007" width="1.85546875" style="230" customWidth="1"/>
    <col min="1008" max="1008" width="14.140625" style="230" bestFit="1" customWidth="1"/>
    <col min="1009" max="1010" width="11.140625" style="230" bestFit="1" customWidth="1"/>
    <col min="1011" max="1258" width="9.140625" style="230"/>
    <col min="1259" max="1259" width="1.42578125" style="230" customWidth="1"/>
    <col min="1260" max="1260" width="60.85546875" style="230" customWidth="1"/>
    <col min="1261" max="1261" width="6" style="230" customWidth="1"/>
    <col min="1262" max="1262" width="14.140625" style="230" bestFit="1" customWidth="1"/>
    <col min="1263" max="1263" width="1.85546875" style="230" customWidth="1"/>
    <col min="1264" max="1264" width="14.140625" style="230" bestFit="1" customWidth="1"/>
    <col min="1265" max="1266" width="11.140625" style="230" bestFit="1" customWidth="1"/>
    <col min="1267" max="1514" width="9.140625" style="230"/>
    <col min="1515" max="1515" width="1.42578125" style="230" customWidth="1"/>
    <col min="1516" max="1516" width="60.85546875" style="230" customWidth="1"/>
    <col min="1517" max="1517" width="6" style="230" customWidth="1"/>
    <col min="1518" max="1518" width="14.140625" style="230" bestFit="1" customWidth="1"/>
    <col min="1519" max="1519" width="1.85546875" style="230" customWidth="1"/>
    <col min="1520" max="1520" width="14.140625" style="230" bestFit="1" customWidth="1"/>
    <col min="1521" max="1522" width="11.140625" style="230" bestFit="1" customWidth="1"/>
    <col min="1523" max="1770" width="9.140625" style="230"/>
    <col min="1771" max="1771" width="1.42578125" style="230" customWidth="1"/>
    <col min="1772" max="1772" width="60.85546875" style="230" customWidth="1"/>
    <col min="1773" max="1773" width="6" style="230" customWidth="1"/>
    <col min="1774" max="1774" width="14.140625" style="230" bestFit="1" customWidth="1"/>
    <col min="1775" max="1775" width="1.85546875" style="230" customWidth="1"/>
    <col min="1776" max="1776" width="14.140625" style="230" bestFit="1" customWidth="1"/>
    <col min="1777" max="1778" width="11.140625" style="230" bestFit="1" customWidth="1"/>
    <col min="1779" max="2026" width="9.140625" style="230"/>
    <col min="2027" max="2027" width="1.42578125" style="230" customWidth="1"/>
    <col min="2028" max="2028" width="60.85546875" style="230" customWidth="1"/>
    <col min="2029" max="2029" width="6" style="230" customWidth="1"/>
    <col min="2030" max="2030" width="14.140625" style="230" bestFit="1" customWidth="1"/>
    <col min="2031" max="2031" width="1.85546875" style="230" customWidth="1"/>
    <col min="2032" max="2032" width="14.140625" style="230" bestFit="1" customWidth="1"/>
    <col min="2033" max="2034" width="11.140625" style="230" bestFit="1" customWidth="1"/>
    <col min="2035" max="2282" width="9.140625" style="230"/>
    <col min="2283" max="2283" width="1.42578125" style="230" customWidth="1"/>
    <col min="2284" max="2284" width="60.85546875" style="230" customWidth="1"/>
    <col min="2285" max="2285" width="6" style="230" customWidth="1"/>
    <col min="2286" max="2286" width="14.140625" style="230" bestFit="1" customWidth="1"/>
    <col min="2287" max="2287" width="1.85546875" style="230" customWidth="1"/>
    <col min="2288" max="2288" width="14.140625" style="230" bestFit="1" customWidth="1"/>
    <col min="2289" max="2290" width="11.140625" style="230" bestFit="1" customWidth="1"/>
    <col min="2291" max="2538" width="9.140625" style="230"/>
    <col min="2539" max="2539" width="1.42578125" style="230" customWidth="1"/>
    <col min="2540" max="2540" width="60.85546875" style="230" customWidth="1"/>
    <col min="2541" max="2541" width="6" style="230" customWidth="1"/>
    <col min="2542" max="2542" width="14.140625" style="230" bestFit="1" customWidth="1"/>
    <col min="2543" max="2543" width="1.85546875" style="230" customWidth="1"/>
    <col min="2544" max="2544" width="14.140625" style="230" bestFit="1" customWidth="1"/>
    <col min="2545" max="2546" width="11.140625" style="230" bestFit="1" customWidth="1"/>
    <col min="2547" max="2794" width="9.140625" style="230"/>
    <col min="2795" max="2795" width="1.42578125" style="230" customWidth="1"/>
    <col min="2796" max="2796" width="60.85546875" style="230" customWidth="1"/>
    <col min="2797" max="2797" width="6" style="230" customWidth="1"/>
    <col min="2798" max="2798" width="14.140625" style="230" bestFit="1" customWidth="1"/>
    <col min="2799" max="2799" width="1.85546875" style="230" customWidth="1"/>
    <col min="2800" max="2800" width="14.140625" style="230" bestFit="1" customWidth="1"/>
    <col min="2801" max="2802" width="11.140625" style="230" bestFit="1" customWidth="1"/>
    <col min="2803" max="3050" width="9.140625" style="230"/>
    <col min="3051" max="3051" width="1.42578125" style="230" customWidth="1"/>
    <col min="3052" max="3052" width="60.85546875" style="230" customWidth="1"/>
    <col min="3053" max="3053" width="6" style="230" customWidth="1"/>
    <col min="3054" max="3054" width="14.140625" style="230" bestFit="1" customWidth="1"/>
    <col min="3055" max="3055" width="1.85546875" style="230" customWidth="1"/>
    <col min="3056" max="3056" width="14.140625" style="230" bestFit="1" customWidth="1"/>
    <col min="3057" max="3058" width="11.140625" style="230" bestFit="1" customWidth="1"/>
    <col min="3059" max="3306" width="9.140625" style="230"/>
    <col min="3307" max="3307" width="1.42578125" style="230" customWidth="1"/>
    <col min="3308" max="3308" width="60.85546875" style="230" customWidth="1"/>
    <col min="3309" max="3309" width="6" style="230" customWidth="1"/>
    <col min="3310" max="3310" width="14.140625" style="230" bestFit="1" customWidth="1"/>
    <col min="3311" max="3311" width="1.85546875" style="230" customWidth="1"/>
    <col min="3312" max="3312" width="14.140625" style="230" bestFit="1" customWidth="1"/>
    <col min="3313" max="3314" width="11.140625" style="230" bestFit="1" customWidth="1"/>
    <col min="3315" max="3562" width="9.140625" style="230"/>
    <col min="3563" max="3563" width="1.42578125" style="230" customWidth="1"/>
    <col min="3564" max="3564" width="60.85546875" style="230" customWidth="1"/>
    <col min="3565" max="3565" width="6" style="230" customWidth="1"/>
    <col min="3566" max="3566" width="14.140625" style="230" bestFit="1" customWidth="1"/>
    <col min="3567" max="3567" width="1.85546875" style="230" customWidth="1"/>
    <col min="3568" max="3568" width="14.140625" style="230" bestFit="1" customWidth="1"/>
    <col min="3569" max="3570" width="11.140625" style="230" bestFit="1" customWidth="1"/>
    <col min="3571" max="3818" width="9.140625" style="230"/>
    <col min="3819" max="3819" width="1.42578125" style="230" customWidth="1"/>
    <col min="3820" max="3820" width="60.85546875" style="230" customWidth="1"/>
    <col min="3821" max="3821" width="6" style="230" customWidth="1"/>
    <col min="3822" max="3822" width="14.140625" style="230" bestFit="1" customWidth="1"/>
    <col min="3823" max="3823" width="1.85546875" style="230" customWidth="1"/>
    <col min="3824" max="3824" width="14.140625" style="230" bestFit="1" customWidth="1"/>
    <col min="3825" max="3826" width="11.140625" style="230" bestFit="1" customWidth="1"/>
    <col min="3827" max="4074" width="9.140625" style="230"/>
    <col min="4075" max="4075" width="1.42578125" style="230" customWidth="1"/>
    <col min="4076" max="4076" width="60.85546875" style="230" customWidth="1"/>
    <col min="4077" max="4077" width="6" style="230" customWidth="1"/>
    <col min="4078" max="4078" width="14.140625" style="230" bestFit="1" customWidth="1"/>
    <col min="4079" max="4079" width="1.85546875" style="230" customWidth="1"/>
    <col min="4080" max="4080" width="14.140625" style="230" bestFit="1" customWidth="1"/>
    <col min="4081" max="4082" width="11.140625" style="230" bestFit="1" customWidth="1"/>
    <col min="4083" max="4330" width="9.140625" style="230"/>
    <col min="4331" max="4331" width="1.42578125" style="230" customWidth="1"/>
    <col min="4332" max="4332" width="60.85546875" style="230" customWidth="1"/>
    <col min="4333" max="4333" width="6" style="230" customWidth="1"/>
    <col min="4334" max="4334" width="14.140625" style="230" bestFit="1" customWidth="1"/>
    <col min="4335" max="4335" width="1.85546875" style="230" customWidth="1"/>
    <col min="4336" max="4336" width="14.140625" style="230" bestFit="1" customWidth="1"/>
    <col min="4337" max="4338" width="11.140625" style="230" bestFit="1" customWidth="1"/>
    <col min="4339" max="4586" width="9.140625" style="230"/>
    <col min="4587" max="4587" width="1.42578125" style="230" customWidth="1"/>
    <col min="4588" max="4588" width="60.85546875" style="230" customWidth="1"/>
    <col min="4589" max="4589" width="6" style="230" customWidth="1"/>
    <col min="4590" max="4590" width="14.140625" style="230" bestFit="1" customWidth="1"/>
    <col min="4591" max="4591" width="1.85546875" style="230" customWidth="1"/>
    <col min="4592" max="4592" width="14.140625" style="230" bestFit="1" customWidth="1"/>
    <col min="4593" max="4594" width="11.140625" style="230" bestFit="1" customWidth="1"/>
    <col min="4595" max="4842" width="9.140625" style="230"/>
    <col min="4843" max="4843" width="1.42578125" style="230" customWidth="1"/>
    <col min="4844" max="4844" width="60.85546875" style="230" customWidth="1"/>
    <col min="4845" max="4845" width="6" style="230" customWidth="1"/>
    <col min="4846" max="4846" width="14.140625" style="230" bestFit="1" customWidth="1"/>
    <col min="4847" max="4847" width="1.85546875" style="230" customWidth="1"/>
    <col min="4848" max="4848" width="14.140625" style="230" bestFit="1" customWidth="1"/>
    <col min="4849" max="4850" width="11.140625" style="230" bestFit="1" customWidth="1"/>
    <col min="4851" max="5098" width="9.140625" style="230"/>
    <col min="5099" max="5099" width="1.42578125" style="230" customWidth="1"/>
    <col min="5100" max="5100" width="60.85546875" style="230" customWidth="1"/>
    <col min="5101" max="5101" width="6" style="230" customWidth="1"/>
    <col min="5102" max="5102" width="14.140625" style="230" bestFit="1" customWidth="1"/>
    <col min="5103" max="5103" width="1.85546875" style="230" customWidth="1"/>
    <col min="5104" max="5104" width="14.140625" style="230" bestFit="1" customWidth="1"/>
    <col min="5105" max="5106" width="11.140625" style="230" bestFit="1" customWidth="1"/>
    <col min="5107" max="5354" width="9.140625" style="230"/>
    <col min="5355" max="5355" width="1.42578125" style="230" customWidth="1"/>
    <col min="5356" max="5356" width="60.85546875" style="230" customWidth="1"/>
    <col min="5357" max="5357" width="6" style="230" customWidth="1"/>
    <col min="5358" max="5358" width="14.140625" style="230" bestFit="1" customWidth="1"/>
    <col min="5359" max="5359" width="1.85546875" style="230" customWidth="1"/>
    <col min="5360" max="5360" width="14.140625" style="230" bestFit="1" customWidth="1"/>
    <col min="5361" max="5362" width="11.140625" style="230" bestFit="1" customWidth="1"/>
    <col min="5363" max="5610" width="9.140625" style="230"/>
    <col min="5611" max="5611" width="1.42578125" style="230" customWidth="1"/>
    <col min="5612" max="5612" width="60.85546875" style="230" customWidth="1"/>
    <col min="5613" max="5613" width="6" style="230" customWidth="1"/>
    <col min="5614" max="5614" width="14.140625" style="230" bestFit="1" customWidth="1"/>
    <col min="5615" max="5615" width="1.85546875" style="230" customWidth="1"/>
    <col min="5616" max="5616" width="14.140625" style="230" bestFit="1" customWidth="1"/>
    <col min="5617" max="5618" width="11.140625" style="230" bestFit="1" customWidth="1"/>
    <col min="5619" max="5866" width="9.140625" style="230"/>
    <col min="5867" max="5867" width="1.42578125" style="230" customWidth="1"/>
    <col min="5868" max="5868" width="60.85546875" style="230" customWidth="1"/>
    <col min="5869" max="5869" width="6" style="230" customWidth="1"/>
    <col min="5870" max="5870" width="14.140625" style="230" bestFit="1" customWidth="1"/>
    <col min="5871" max="5871" width="1.85546875" style="230" customWidth="1"/>
    <col min="5872" max="5872" width="14.140625" style="230" bestFit="1" customWidth="1"/>
    <col min="5873" max="5874" width="11.140625" style="230" bestFit="1" customWidth="1"/>
    <col min="5875" max="6122" width="9.140625" style="230"/>
    <col min="6123" max="6123" width="1.42578125" style="230" customWidth="1"/>
    <col min="6124" max="6124" width="60.85546875" style="230" customWidth="1"/>
    <col min="6125" max="6125" width="6" style="230" customWidth="1"/>
    <col min="6126" max="6126" width="14.140625" style="230" bestFit="1" customWidth="1"/>
    <col min="6127" max="6127" width="1.85546875" style="230" customWidth="1"/>
    <col min="6128" max="6128" width="14.140625" style="230" bestFit="1" customWidth="1"/>
    <col min="6129" max="6130" width="11.140625" style="230" bestFit="1" customWidth="1"/>
    <col min="6131" max="6378" width="9.140625" style="230"/>
    <col min="6379" max="6379" width="1.42578125" style="230" customWidth="1"/>
    <col min="6380" max="6380" width="60.85546875" style="230" customWidth="1"/>
    <col min="6381" max="6381" width="6" style="230" customWidth="1"/>
    <col min="6382" max="6382" width="14.140625" style="230" bestFit="1" customWidth="1"/>
    <col min="6383" max="6383" width="1.85546875" style="230" customWidth="1"/>
    <col min="6384" max="6384" width="14.140625" style="230" bestFit="1" customWidth="1"/>
    <col min="6385" max="6386" width="11.140625" style="230" bestFit="1" customWidth="1"/>
    <col min="6387" max="6634" width="9.140625" style="230"/>
    <col min="6635" max="6635" width="1.42578125" style="230" customWidth="1"/>
    <col min="6636" max="6636" width="60.85546875" style="230" customWidth="1"/>
    <col min="6637" max="6637" width="6" style="230" customWidth="1"/>
    <col min="6638" max="6638" width="14.140625" style="230" bestFit="1" customWidth="1"/>
    <col min="6639" max="6639" width="1.85546875" style="230" customWidth="1"/>
    <col min="6640" max="6640" width="14.140625" style="230" bestFit="1" customWidth="1"/>
    <col min="6641" max="6642" width="11.140625" style="230" bestFit="1" customWidth="1"/>
    <col min="6643" max="6890" width="9.140625" style="230"/>
    <col min="6891" max="6891" width="1.42578125" style="230" customWidth="1"/>
    <col min="6892" max="6892" width="60.85546875" style="230" customWidth="1"/>
    <col min="6893" max="6893" width="6" style="230" customWidth="1"/>
    <col min="6894" max="6894" width="14.140625" style="230" bestFit="1" customWidth="1"/>
    <col min="6895" max="6895" width="1.85546875" style="230" customWidth="1"/>
    <col min="6896" max="6896" width="14.140625" style="230" bestFit="1" customWidth="1"/>
    <col min="6897" max="6898" width="11.140625" style="230" bestFit="1" customWidth="1"/>
    <col min="6899" max="7146" width="9.140625" style="230"/>
    <col min="7147" max="7147" width="1.42578125" style="230" customWidth="1"/>
    <col min="7148" max="7148" width="60.85546875" style="230" customWidth="1"/>
    <col min="7149" max="7149" width="6" style="230" customWidth="1"/>
    <col min="7150" max="7150" width="14.140625" style="230" bestFit="1" customWidth="1"/>
    <col min="7151" max="7151" width="1.85546875" style="230" customWidth="1"/>
    <col min="7152" max="7152" width="14.140625" style="230" bestFit="1" customWidth="1"/>
    <col min="7153" max="7154" width="11.140625" style="230" bestFit="1" customWidth="1"/>
    <col min="7155" max="7402" width="9.140625" style="230"/>
    <col min="7403" max="7403" width="1.42578125" style="230" customWidth="1"/>
    <col min="7404" max="7404" width="60.85546875" style="230" customWidth="1"/>
    <col min="7405" max="7405" width="6" style="230" customWidth="1"/>
    <col min="7406" max="7406" width="14.140625" style="230" bestFit="1" customWidth="1"/>
    <col min="7407" max="7407" width="1.85546875" style="230" customWidth="1"/>
    <col min="7408" max="7408" width="14.140625" style="230" bestFit="1" customWidth="1"/>
    <col min="7409" max="7410" width="11.140625" style="230" bestFit="1" customWidth="1"/>
    <col min="7411" max="7658" width="9.140625" style="230"/>
    <col min="7659" max="7659" width="1.42578125" style="230" customWidth="1"/>
    <col min="7660" max="7660" width="60.85546875" style="230" customWidth="1"/>
    <col min="7661" max="7661" width="6" style="230" customWidth="1"/>
    <col min="7662" max="7662" width="14.140625" style="230" bestFit="1" customWidth="1"/>
    <col min="7663" max="7663" width="1.85546875" style="230" customWidth="1"/>
    <col min="7664" max="7664" width="14.140625" style="230" bestFit="1" customWidth="1"/>
    <col min="7665" max="7666" width="11.140625" style="230" bestFit="1" customWidth="1"/>
    <col min="7667" max="7914" width="9.140625" style="230"/>
    <col min="7915" max="7915" width="1.42578125" style="230" customWidth="1"/>
    <col min="7916" max="7916" width="60.85546875" style="230" customWidth="1"/>
    <col min="7917" max="7917" width="6" style="230" customWidth="1"/>
    <col min="7918" max="7918" width="14.140625" style="230" bestFit="1" customWidth="1"/>
    <col min="7919" max="7919" width="1.85546875" style="230" customWidth="1"/>
    <col min="7920" max="7920" width="14.140625" style="230" bestFit="1" customWidth="1"/>
    <col min="7921" max="7922" width="11.140625" style="230" bestFit="1" customWidth="1"/>
    <col min="7923" max="8170" width="9.140625" style="230"/>
    <col min="8171" max="8171" width="1.42578125" style="230" customWidth="1"/>
    <col min="8172" max="8172" width="60.85546875" style="230" customWidth="1"/>
    <col min="8173" max="8173" width="6" style="230" customWidth="1"/>
    <col min="8174" max="8174" width="14.140625" style="230" bestFit="1" customWidth="1"/>
    <col min="8175" max="8175" width="1.85546875" style="230" customWidth="1"/>
    <col min="8176" max="8176" width="14.140625" style="230" bestFit="1" customWidth="1"/>
    <col min="8177" max="8178" width="11.140625" style="230" bestFit="1" customWidth="1"/>
    <col min="8179" max="8426" width="9.140625" style="230"/>
    <col min="8427" max="8427" width="1.42578125" style="230" customWidth="1"/>
    <col min="8428" max="8428" width="60.85546875" style="230" customWidth="1"/>
    <col min="8429" max="8429" width="6" style="230" customWidth="1"/>
    <col min="8430" max="8430" width="14.140625" style="230" bestFit="1" customWidth="1"/>
    <col min="8431" max="8431" width="1.85546875" style="230" customWidth="1"/>
    <col min="8432" max="8432" width="14.140625" style="230" bestFit="1" customWidth="1"/>
    <col min="8433" max="8434" width="11.140625" style="230" bestFit="1" customWidth="1"/>
    <col min="8435" max="8682" width="9.140625" style="230"/>
    <col min="8683" max="8683" width="1.42578125" style="230" customWidth="1"/>
    <col min="8684" max="8684" width="60.85546875" style="230" customWidth="1"/>
    <col min="8685" max="8685" width="6" style="230" customWidth="1"/>
    <col min="8686" max="8686" width="14.140625" style="230" bestFit="1" customWidth="1"/>
    <col min="8687" max="8687" width="1.85546875" style="230" customWidth="1"/>
    <col min="8688" max="8688" width="14.140625" style="230" bestFit="1" customWidth="1"/>
    <col min="8689" max="8690" width="11.140625" style="230" bestFit="1" customWidth="1"/>
    <col min="8691" max="8938" width="9.140625" style="230"/>
    <col min="8939" max="8939" width="1.42578125" style="230" customWidth="1"/>
    <col min="8940" max="8940" width="60.85546875" style="230" customWidth="1"/>
    <col min="8941" max="8941" width="6" style="230" customWidth="1"/>
    <col min="8942" max="8942" width="14.140625" style="230" bestFit="1" customWidth="1"/>
    <col min="8943" max="8943" width="1.85546875" style="230" customWidth="1"/>
    <col min="8944" max="8944" width="14.140625" style="230" bestFit="1" customWidth="1"/>
    <col min="8945" max="8946" width="11.140625" style="230" bestFit="1" customWidth="1"/>
    <col min="8947" max="9194" width="9.140625" style="230"/>
    <col min="9195" max="9195" width="1.42578125" style="230" customWidth="1"/>
    <col min="9196" max="9196" width="60.85546875" style="230" customWidth="1"/>
    <col min="9197" max="9197" width="6" style="230" customWidth="1"/>
    <col min="9198" max="9198" width="14.140625" style="230" bestFit="1" customWidth="1"/>
    <col min="9199" max="9199" width="1.85546875" style="230" customWidth="1"/>
    <col min="9200" max="9200" width="14.140625" style="230" bestFit="1" customWidth="1"/>
    <col min="9201" max="9202" width="11.140625" style="230" bestFit="1" customWidth="1"/>
    <col min="9203" max="9450" width="9.140625" style="230"/>
    <col min="9451" max="9451" width="1.42578125" style="230" customWidth="1"/>
    <col min="9452" max="9452" width="60.85546875" style="230" customWidth="1"/>
    <col min="9453" max="9453" width="6" style="230" customWidth="1"/>
    <col min="9454" max="9454" width="14.140625" style="230" bestFit="1" customWidth="1"/>
    <col min="9455" max="9455" width="1.85546875" style="230" customWidth="1"/>
    <col min="9456" max="9456" width="14.140625" style="230" bestFit="1" customWidth="1"/>
    <col min="9457" max="9458" width="11.140625" style="230" bestFit="1" customWidth="1"/>
    <col min="9459" max="9706" width="9.140625" style="230"/>
    <col min="9707" max="9707" width="1.42578125" style="230" customWidth="1"/>
    <col min="9708" max="9708" width="60.85546875" style="230" customWidth="1"/>
    <col min="9709" max="9709" width="6" style="230" customWidth="1"/>
    <col min="9710" max="9710" width="14.140625" style="230" bestFit="1" customWidth="1"/>
    <col min="9711" max="9711" width="1.85546875" style="230" customWidth="1"/>
    <col min="9712" max="9712" width="14.140625" style="230" bestFit="1" customWidth="1"/>
    <col min="9713" max="9714" width="11.140625" style="230" bestFit="1" customWidth="1"/>
    <col min="9715" max="9962" width="9.140625" style="230"/>
    <col min="9963" max="9963" width="1.42578125" style="230" customWidth="1"/>
    <col min="9964" max="9964" width="60.85546875" style="230" customWidth="1"/>
    <col min="9965" max="9965" width="6" style="230" customWidth="1"/>
    <col min="9966" max="9966" width="14.140625" style="230" bestFit="1" customWidth="1"/>
    <col min="9967" max="9967" width="1.85546875" style="230" customWidth="1"/>
    <col min="9968" max="9968" width="14.140625" style="230" bestFit="1" customWidth="1"/>
    <col min="9969" max="9970" width="11.140625" style="230" bestFit="1" customWidth="1"/>
    <col min="9971" max="10218" width="9.140625" style="230"/>
    <col min="10219" max="10219" width="1.42578125" style="230" customWidth="1"/>
    <col min="10220" max="10220" width="60.85546875" style="230" customWidth="1"/>
    <col min="10221" max="10221" width="6" style="230" customWidth="1"/>
    <col min="10222" max="10222" width="14.140625" style="230" bestFit="1" customWidth="1"/>
    <col min="10223" max="10223" width="1.85546875" style="230" customWidth="1"/>
    <col min="10224" max="10224" width="14.140625" style="230" bestFit="1" customWidth="1"/>
    <col min="10225" max="10226" width="11.140625" style="230" bestFit="1" customWidth="1"/>
    <col min="10227" max="10474" width="9.140625" style="230"/>
    <col min="10475" max="10475" width="1.42578125" style="230" customWidth="1"/>
    <col min="10476" max="10476" width="60.85546875" style="230" customWidth="1"/>
    <col min="10477" max="10477" width="6" style="230" customWidth="1"/>
    <col min="10478" max="10478" width="14.140625" style="230" bestFit="1" customWidth="1"/>
    <col min="10479" max="10479" width="1.85546875" style="230" customWidth="1"/>
    <col min="10480" max="10480" width="14.140625" style="230" bestFit="1" customWidth="1"/>
    <col min="10481" max="10482" width="11.140625" style="230" bestFit="1" customWidth="1"/>
    <col min="10483" max="10730" width="9.140625" style="230"/>
    <col min="10731" max="10731" width="1.42578125" style="230" customWidth="1"/>
    <col min="10732" max="10732" width="60.85546875" style="230" customWidth="1"/>
    <col min="10733" max="10733" width="6" style="230" customWidth="1"/>
    <col min="10734" max="10734" width="14.140625" style="230" bestFit="1" customWidth="1"/>
    <col min="10735" max="10735" width="1.85546875" style="230" customWidth="1"/>
    <col min="10736" max="10736" width="14.140625" style="230" bestFit="1" customWidth="1"/>
    <col min="10737" max="10738" width="11.140625" style="230" bestFit="1" customWidth="1"/>
    <col min="10739" max="10986" width="9.140625" style="230"/>
    <col min="10987" max="10987" width="1.42578125" style="230" customWidth="1"/>
    <col min="10988" max="10988" width="60.85546875" style="230" customWidth="1"/>
    <col min="10989" max="10989" width="6" style="230" customWidth="1"/>
    <col min="10990" max="10990" width="14.140625" style="230" bestFit="1" customWidth="1"/>
    <col min="10991" max="10991" width="1.85546875" style="230" customWidth="1"/>
    <col min="10992" max="10992" width="14.140625" style="230" bestFit="1" customWidth="1"/>
    <col min="10993" max="10994" width="11.140625" style="230" bestFit="1" customWidth="1"/>
    <col min="10995" max="11242" width="9.140625" style="230"/>
    <col min="11243" max="11243" width="1.42578125" style="230" customWidth="1"/>
    <col min="11244" max="11244" width="60.85546875" style="230" customWidth="1"/>
    <col min="11245" max="11245" width="6" style="230" customWidth="1"/>
    <col min="11246" max="11246" width="14.140625" style="230" bestFit="1" customWidth="1"/>
    <col min="11247" max="11247" width="1.85546875" style="230" customWidth="1"/>
    <col min="11248" max="11248" width="14.140625" style="230" bestFit="1" customWidth="1"/>
    <col min="11249" max="11250" width="11.140625" style="230" bestFit="1" customWidth="1"/>
    <col min="11251" max="11498" width="9.140625" style="230"/>
    <col min="11499" max="11499" width="1.42578125" style="230" customWidth="1"/>
    <col min="11500" max="11500" width="60.85546875" style="230" customWidth="1"/>
    <col min="11501" max="11501" width="6" style="230" customWidth="1"/>
    <col min="11502" max="11502" width="14.140625" style="230" bestFit="1" customWidth="1"/>
    <col min="11503" max="11503" width="1.85546875" style="230" customWidth="1"/>
    <col min="11504" max="11504" width="14.140625" style="230" bestFit="1" customWidth="1"/>
    <col min="11505" max="11506" width="11.140625" style="230" bestFit="1" customWidth="1"/>
    <col min="11507" max="11754" width="9.140625" style="230"/>
    <col min="11755" max="11755" width="1.42578125" style="230" customWidth="1"/>
    <col min="11756" max="11756" width="60.85546875" style="230" customWidth="1"/>
    <col min="11757" max="11757" width="6" style="230" customWidth="1"/>
    <col min="11758" max="11758" width="14.140625" style="230" bestFit="1" customWidth="1"/>
    <col min="11759" max="11759" width="1.85546875" style="230" customWidth="1"/>
    <col min="11760" max="11760" width="14.140625" style="230" bestFit="1" customWidth="1"/>
    <col min="11761" max="11762" width="11.140625" style="230" bestFit="1" customWidth="1"/>
    <col min="11763" max="12010" width="9.140625" style="230"/>
    <col min="12011" max="12011" width="1.42578125" style="230" customWidth="1"/>
    <col min="12012" max="12012" width="60.85546875" style="230" customWidth="1"/>
    <col min="12013" max="12013" width="6" style="230" customWidth="1"/>
    <col min="12014" max="12014" width="14.140625" style="230" bestFit="1" customWidth="1"/>
    <col min="12015" max="12015" width="1.85546875" style="230" customWidth="1"/>
    <col min="12016" max="12016" width="14.140625" style="230" bestFit="1" customWidth="1"/>
    <col min="12017" max="12018" width="11.140625" style="230" bestFit="1" customWidth="1"/>
    <col min="12019" max="12266" width="9.140625" style="230"/>
    <col min="12267" max="12267" width="1.42578125" style="230" customWidth="1"/>
    <col min="12268" max="12268" width="60.85546875" style="230" customWidth="1"/>
    <col min="12269" max="12269" width="6" style="230" customWidth="1"/>
    <col min="12270" max="12270" width="14.140625" style="230" bestFit="1" customWidth="1"/>
    <col min="12271" max="12271" width="1.85546875" style="230" customWidth="1"/>
    <col min="12272" max="12272" width="14.140625" style="230" bestFit="1" customWidth="1"/>
    <col min="12273" max="12274" width="11.140625" style="230" bestFit="1" customWidth="1"/>
    <col min="12275" max="12522" width="9.140625" style="230"/>
    <col min="12523" max="12523" width="1.42578125" style="230" customWidth="1"/>
    <col min="12524" max="12524" width="60.85546875" style="230" customWidth="1"/>
    <col min="12525" max="12525" width="6" style="230" customWidth="1"/>
    <col min="12526" max="12526" width="14.140625" style="230" bestFit="1" customWidth="1"/>
    <col min="12527" max="12527" width="1.85546875" style="230" customWidth="1"/>
    <col min="12528" max="12528" width="14.140625" style="230" bestFit="1" customWidth="1"/>
    <col min="12529" max="12530" width="11.140625" style="230" bestFit="1" customWidth="1"/>
    <col min="12531" max="12778" width="9.140625" style="230"/>
    <col min="12779" max="12779" width="1.42578125" style="230" customWidth="1"/>
    <col min="12780" max="12780" width="60.85546875" style="230" customWidth="1"/>
    <col min="12781" max="12781" width="6" style="230" customWidth="1"/>
    <col min="12782" max="12782" width="14.140625" style="230" bestFit="1" customWidth="1"/>
    <col min="12783" max="12783" width="1.85546875" style="230" customWidth="1"/>
    <col min="12784" max="12784" width="14.140625" style="230" bestFit="1" customWidth="1"/>
    <col min="12785" max="12786" width="11.140625" style="230" bestFit="1" customWidth="1"/>
    <col min="12787" max="13034" width="9.140625" style="230"/>
    <col min="13035" max="13035" width="1.42578125" style="230" customWidth="1"/>
    <col min="13036" max="13036" width="60.85546875" style="230" customWidth="1"/>
    <col min="13037" max="13037" width="6" style="230" customWidth="1"/>
    <col min="13038" max="13038" width="14.140625" style="230" bestFit="1" customWidth="1"/>
    <col min="13039" max="13039" width="1.85546875" style="230" customWidth="1"/>
    <col min="13040" max="13040" width="14.140625" style="230" bestFit="1" customWidth="1"/>
    <col min="13041" max="13042" width="11.140625" style="230" bestFit="1" customWidth="1"/>
    <col min="13043" max="13290" width="9.140625" style="230"/>
    <col min="13291" max="13291" width="1.42578125" style="230" customWidth="1"/>
    <col min="13292" max="13292" width="60.85546875" style="230" customWidth="1"/>
    <col min="13293" max="13293" width="6" style="230" customWidth="1"/>
    <col min="13294" max="13294" width="14.140625" style="230" bestFit="1" customWidth="1"/>
    <col min="13295" max="13295" width="1.85546875" style="230" customWidth="1"/>
    <col min="13296" max="13296" width="14.140625" style="230" bestFit="1" customWidth="1"/>
    <col min="13297" max="13298" width="11.140625" style="230" bestFit="1" customWidth="1"/>
    <col min="13299" max="13546" width="9.140625" style="230"/>
    <col min="13547" max="13547" width="1.42578125" style="230" customWidth="1"/>
    <col min="13548" max="13548" width="60.85546875" style="230" customWidth="1"/>
    <col min="13549" max="13549" width="6" style="230" customWidth="1"/>
    <col min="13550" max="13550" width="14.140625" style="230" bestFit="1" customWidth="1"/>
    <col min="13551" max="13551" width="1.85546875" style="230" customWidth="1"/>
    <col min="13552" max="13552" width="14.140625" style="230" bestFit="1" customWidth="1"/>
    <col min="13553" max="13554" width="11.140625" style="230" bestFit="1" customWidth="1"/>
    <col min="13555" max="13802" width="9.140625" style="230"/>
    <col min="13803" max="13803" width="1.42578125" style="230" customWidth="1"/>
    <col min="13804" max="13804" width="60.85546875" style="230" customWidth="1"/>
    <col min="13805" max="13805" width="6" style="230" customWidth="1"/>
    <col min="13806" max="13806" width="14.140625" style="230" bestFit="1" customWidth="1"/>
    <col min="13807" max="13807" width="1.85546875" style="230" customWidth="1"/>
    <col min="13808" max="13808" width="14.140625" style="230" bestFit="1" customWidth="1"/>
    <col min="13809" max="13810" width="11.140625" style="230" bestFit="1" customWidth="1"/>
    <col min="13811" max="14058" width="9.140625" style="230"/>
    <col min="14059" max="14059" width="1.42578125" style="230" customWidth="1"/>
    <col min="14060" max="14060" width="60.85546875" style="230" customWidth="1"/>
    <col min="14061" max="14061" width="6" style="230" customWidth="1"/>
    <col min="14062" max="14062" width="14.140625" style="230" bestFit="1" customWidth="1"/>
    <col min="14063" max="14063" width="1.85546875" style="230" customWidth="1"/>
    <col min="14064" max="14064" width="14.140625" style="230" bestFit="1" customWidth="1"/>
    <col min="14065" max="14066" width="11.140625" style="230" bestFit="1" customWidth="1"/>
    <col min="14067" max="14314" width="9.140625" style="230"/>
    <col min="14315" max="14315" width="1.42578125" style="230" customWidth="1"/>
    <col min="14316" max="14316" width="60.85546875" style="230" customWidth="1"/>
    <col min="14317" max="14317" width="6" style="230" customWidth="1"/>
    <col min="14318" max="14318" width="14.140625" style="230" bestFit="1" customWidth="1"/>
    <col min="14319" max="14319" width="1.85546875" style="230" customWidth="1"/>
    <col min="14320" max="14320" width="14.140625" style="230" bestFit="1" customWidth="1"/>
    <col min="14321" max="14322" width="11.140625" style="230" bestFit="1" customWidth="1"/>
    <col min="14323" max="14570" width="9.140625" style="230"/>
    <col min="14571" max="14571" width="1.42578125" style="230" customWidth="1"/>
    <col min="14572" max="14572" width="60.85546875" style="230" customWidth="1"/>
    <col min="14573" max="14573" width="6" style="230" customWidth="1"/>
    <col min="14574" max="14574" width="14.140625" style="230" bestFit="1" customWidth="1"/>
    <col min="14575" max="14575" width="1.85546875" style="230" customWidth="1"/>
    <col min="14576" max="14576" width="14.140625" style="230" bestFit="1" customWidth="1"/>
    <col min="14577" max="14578" width="11.140625" style="230" bestFit="1" customWidth="1"/>
    <col min="14579" max="14826" width="9.140625" style="230"/>
    <col min="14827" max="14827" width="1.42578125" style="230" customWidth="1"/>
    <col min="14828" max="14828" width="60.85546875" style="230" customWidth="1"/>
    <col min="14829" max="14829" width="6" style="230" customWidth="1"/>
    <col min="14830" max="14830" width="14.140625" style="230" bestFit="1" customWidth="1"/>
    <col min="14831" max="14831" width="1.85546875" style="230" customWidth="1"/>
    <col min="14832" max="14832" width="14.140625" style="230" bestFit="1" customWidth="1"/>
    <col min="14833" max="14834" width="11.140625" style="230" bestFit="1" customWidth="1"/>
    <col min="14835" max="15082" width="9.140625" style="230"/>
    <col min="15083" max="15083" width="1.42578125" style="230" customWidth="1"/>
    <col min="15084" max="15084" width="60.85546875" style="230" customWidth="1"/>
    <col min="15085" max="15085" width="6" style="230" customWidth="1"/>
    <col min="15086" max="15086" width="14.140625" style="230" bestFit="1" customWidth="1"/>
    <col min="15087" max="15087" width="1.85546875" style="230" customWidth="1"/>
    <col min="15088" max="15088" width="14.140625" style="230" bestFit="1" customWidth="1"/>
    <col min="15089" max="15090" width="11.140625" style="230" bestFit="1" customWidth="1"/>
    <col min="15091" max="15338" width="9.140625" style="230"/>
    <col min="15339" max="15339" width="1.42578125" style="230" customWidth="1"/>
    <col min="15340" max="15340" width="60.85546875" style="230" customWidth="1"/>
    <col min="15341" max="15341" width="6" style="230" customWidth="1"/>
    <col min="15342" max="15342" width="14.140625" style="230" bestFit="1" customWidth="1"/>
    <col min="15343" max="15343" width="1.85546875" style="230" customWidth="1"/>
    <col min="15344" max="15344" width="14.140625" style="230" bestFit="1" customWidth="1"/>
    <col min="15345" max="15346" width="11.140625" style="230" bestFit="1" customWidth="1"/>
    <col min="15347" max="15594" width="9.140625" style="230"/>
    <col min="15595" max="15595" width="1.42578125" style="230" customWidth="1"/>
    <col min="15596" max="15596" width="60.85546875" style="230" customWidth="1"/>
    <col min="15597" max="15597" width="6" style="230" customWidth="1"/>
    <col min="15598" max="15598" width="14.140625" style="230" bestFit="1" customWidth="1"/>
    <col min="15599" max="15599" width="1.85546875" style="230" customWidth="1"/>
    <col min="15600" max="15600" width="14.140625" style="230" bestFit="1" customWidth="1"/>
    <col min="15601" max="15602" width="11.140625" style="230" bestFit="1" customWidth="1"/>
    <col min="15603" max="15850" width="9.140625" style="230"/>
    <col min="15851" max="15851" width="1.42578125" style="230" customWidth="1"/>
    <col min="15852" max="15852" width="60.85546875" style="230" customWidth="1"/>
    <col min="15853" max="15853" width="6" style="230" customWidth="1"/>
    <col min="15854" max="15854" width="14.140625" style="230" bestFit="1" customWidth="1"/>
    <col min="15855" max="15855" width="1.85546875" style="230" customWidth="1"/>
    <col min="15856" max="15856" width="14.140625" style="230" bestFit="1" customWidth="1"/>
    <col min="15857" max="15858" width="11.140625" style="230" bestFit="1" customWidth="1"/>
    <col min="15859" max="16106" width="9.140625" style="230"/>
    <col min="16107" max="16107" width="1.42578125" style="230" customWidth="1"/>
    <col min="16108" max="16108" width="60.85546875" style="230" customWidth="1"/>
    <col min="16109" max="16109" width="6" style="230" customWidth="1"/>
    <col min="16110" max="16110" width="14.140625" style="230" bestFit="1" customWidth="1"/>
    <col min="16111" max="16111" width="1.85546875" style="230" customWidth="1"/>
    <col min="16112" max="16112" width="14.140625" style="230" bestFit="1" customWidth="1"/>
    <col min="16113" max="16114" width="11.140625" style="230" bestFit="1" customWidth="1"/>
    <col min="16115" max="16371" width="9.140625" style="230"/>
    <col min="16372" max="16381" width="9.140625" style="230" customWidth="1"/>
    <col min="16382" max="16384" width="9.140625" style="230"/>
  </cols>
  <sheetData>
    <row r="1" spans="1:26" ht="12.75" x14ac:dyDescent="0.2">
      <c r="A1" s="329"/>
      <c r="B1" s="86" t="s">
        <v>362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6.25" thickBot="1" x14ac:dyDescent="0.3">
      <c r="B3" s="357"/>
      <c r="C3" s="60"/>
      <c r="D3" s="295" t="s">
        <v>286</v>
      </c>
      <c r="E3" s="449" t="s">
        <v>287</v>
      </c>
      <c r="F3" s="449" t="s">
        <v>288</v>
      </c>
      <c r="G3" s="449" t="s">
        <v>289</v>
      </c>
      <c r="H3" s="449" t="s">
        <v>290</v>
      </c>
      <c r="I3" s="449" t="s">
        <v>291</v>
      </c>
      <c r="J3" s="449" t="s">
        <v>292</v>
      </c>
      <c r="K3" s="449" t="s">
        <v>293</v>
      </c>
      <c r="L3" s="449" t="s">
        <v>294</v>
      </c>
      <c r="M3" s="449" t="s">
        <v>305</v>
      </c>
      <c r="N3" s="449" t="s">
        <v>295</v>
      </c>
      <c r="O3" s="449" t="s">
        <v>296</v>
      </c>
      <c r="P3" s="449" t="s">
        <v>297</v>
      </c>
      <c r="Q3" s="449" t="s">
        <v>298</v>
      </c>
      <c r="R3" s="449" t="s">
        <v>299</v>
      </c>
      <c r="S3" s="449" t="s">
        <v>300</v>
      </c>
      <c r="T3" s="449" t="s">
        <v>301</v>
      </c>
      <c r="U3" s="449" t="s">
        <v>302</v>
      </c>
      <c r="V3" s="449" t="s">
        <v>303</v>
      </c>
      <c r="W3" s="295" t="s">
        <v>304</v>
      </c>
      <c r="X3" s="449" t="s">
        <v>365</v>
      </c>
      <c r="Y3" s="449" t="s">
        <v>366</v>
      </c>
      <c r="Z3" s="295" t="s">
        <v>367</v>
      </c>
    </row>
    <row r="4" spans="1:26" ht="15.75" thickBot="1" x14ac:dyDescent="0.3">
      <c r="B4" s="296"/>
      <c r="C4" s="60"/>
      <c r="D4" s="296" t="s">
        <v>210</v>
      </c>
      <c r="E4" s="450" t="s">
        <v>210</v>
      </c>
      <c r="F4" s="450" t="s">
        <v>210</v>
      </c>
      <c r="G4" s="450" t="s">
        <v>210</v>
      </c>
      <c r="H4" s="450" t="s">
        <v>210</v>
      </c>
      <c r="I4" s="450" t="s">
        <v>210</v>
      </c>
      <c r="J4" s="450" t="s">
        <v>210</v>
      </c>
      <c r="K4" s="450" t="s">
        <v>210</v>
      </c>
      <c r="L4" s="450" t="s">
        <v>210</v>
      </c>
      <c r="M4" s="450" t="s">
        <v>210</v>
      </c>
      <c r="N4" s="450" t="s">
        <v>210</v>
      </c>
      <c r="O4" s="450" t="s">
        <v>210</v>
      </c>
      <c r="P4" s="450" t="s">
        <v>210</v>
      </c>
      <c r="Q4" s="450" t="s">
        <v>210</v>
      </c>
      <c r="R4" s="450" t="s">
        <v>210</v>
      </c>
      <c r="S4" s="450" t="s">
        <v>210</v>
      </c>
      <c r="T4" s="450" t="s">
        <v>210</v>
      </c>
      <c r="U4" s="450" t="s">
        <v>210</v>
      </c>
      <c r="V4" s="450" t="s">
        <v>210</v>
      </c>
      <c r="W4" s="296" t="s">
        <v>210</v>
      </c>
      <c r="X4" s="450" t="s">
        <v>210</v>
      </c>
      <c r="Y4" s="450" t="s">
        <v>210</v>
      </c>
      <c r="Z4" s="296" t="s">
        <v>210</v>
      </c>
    </row>
    <row r="5" spans="1:26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512"/>
      <c r="X5" s="63"/>
      <c r="Y5" s="63"/>
      <c r="Z5" s="512"/>
    </row>
    <row r="6" spans="1:26" s="231" customFormat="1" x14ac:dyDescent="0.25">
      <c r="A6"/>
      <c r="B6" s="103" t="s">
        <v>364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s="231" customFormat="1" x14ac:dyDescent="0.25">
      <c r="A7"/>
      <c r="B7" s="441" t="s">
        <v>341</v>
      </c>
      <c r="C7" s="442"/>
      <c r="D7" s="443">
        <v>2824.9014464496049</v>
      </c>
      <c r="E7" s="443">
        <v>88532</v>
      </c>
      <c r="F7" s="443">
        <v>73563.333320000034</v>
      </c>
      <c r="G7" s="443">
        <v>163648</v>
      </c>
      <c r="H7" s="443">
        <v>285570.91075999959</v>
      </c>
      <c r="I7" s="443">
        <v>93521</v>
      </c>
      <c r="J7" s="443">
        <v>26773</v>
      </c>
      <c r="K7" s="443">
        <v>161252</v>
      </c>
      <c r="L7" s="443">
        <v>238004</v>
      </c>
      <c r="M7" s="444">
        <v>10518</v>
      </c>
      <c r="N7" s="444">
        <v>-74613</v>
      </c>
      <c r="O7" s="444">
        <v>-229285</v>
      </c>
      <c r="P7" s="444">
        <v>-228876</v>
      </c>
      <c r="Q7" s="444">
        <v>-150924</v>
      </c>
      <c r="R7" s="444">
        <v>98</v>
      </c>
      <c r="S7" s="444">
        <v>30351</v>
      </c>
      <c r="T7" s="444">
        <v>74205</v>
      </c>
      <c r="U7" s="444">
        <v>116433</v>
      </c>
      <c r="V7" s="444">
        <v>49723</v>
      </c>
      <c r="W7" s="444">
        <v>112799</v>
      </c>
      <c r="X7" s="444">
        <v>243800</v>
      </c>
      <c r="Y7" s="444">
        <f>68.9*1000</f>
        <v>68900</v>
      </c>
      <c r="Z7" s="444">
        <v>68000</v>
      </c>
    </row>
    <row r="8" spans="1:26" s="231" customFormat="1" x14ac:dyDescent="0.25">
      <c r="A8"/>
      <c r="B8" s="441" t="s">
        <v>342</v>
      </c>
      <c r="C8" s="442"/>
      <c r="D8" s="445"/>
      <c r="E8" s="445"/>
      <c r="F8" s="445"/>
      <c r="G8" s="445"/>
      <c r="H8" s="445"/>
      <c r="I8" s="445"/>
      <c r="J8" s="445"/>
      <c r="K8" s="446"/>
      <c r="L8" s="446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515"/>
      <c r="X8" s="445"/>
      <c r="Y8" s="445"/>
      <c r="Z8" s="515"/>
    </row>
    <row r="9" spans="1:26" s="231" customFormat="1" x14ac:dyDescent="0.25">
      <c r="A9"/>
      <c r="B9" s="447" t="s">
        <v>363</v>
      </c>
      <c r="C9" s="442" t="s">
        <v>141</v>
      </c>
      <c r="D9" s="445"/>
      <c r="E9" s="448">
        <f>E10+E11</f>
        <v>388845</v>
      </c>
      <c r="F9" s="448">
        <f t="shared" ref="F9:M9" si="0">F10+F11</f>
        <v>90819.97395</v>
      </c>
      <c r="G9" s="448">
        <f t="shared" si="0"/>
        <v>181540</v>
      </c>
      <c r="H9" s="448">
        <f t="shared" si="0"/>
        <v>272059.15781</v>
      </c>
      <c r="I9" s="448">
        <f t="shared" si="0"/>
        <v>382791</v>
      </c>
      <c r="J9" s="448">
        <f t="shared" si="0"/>
        <v>102396</v>
      </c>
      <c r="K9" s="448">
        <f t="shared" si="0"/>
        <v>198308</v>
      </c>
      <c r="L9" s="448">
        <f t="shared" si="0"/>
        <v>318619</v>
      </c>
      <c r="M9" s="448">
        <f t="shared" si="0"/>
        <v>648982</v>
      </c>
      <c r="N9" s="448">
        <f t="shared" ref="N9" si="1">N10+N11</f>
        <v>142359</v>
      </c>
      <c r="O9" s="448">
        <f t="shared" ref="O9" si="2">O10+O11</f>
        <v>324138</v>
      </c>
      <c r="P9" s="448">
        <f t="shared" ref="P9" si="3">P10+P11</f>
        <v>470290</v>
      </c>
      <c r="Q9" s="448">
        <f t="shared" ref="Q9" si="4">Q10+Q11</f>
        <v>621592</v>
      </c>
      <c r="R9" s="448">
        <f t="shared" ref="R9" si="5">R10+R11</f>
        <v>143841</v>
      </c>
      <c r="S9" s="448">
        <f t="shared" ref="S9" si="6">S10+S11</f>
        <v>287360</v>
      </c>
      <c r="T9" s="448">
        <f t="shared" ref="T9" si="7">T10+T11</f>
        <v>428972</v>
      </c>
      <c r="U9" s="448">
        <f t="shared" ref="U9" si="8">U10+U11</f>
        <v>546885</v>
      </c>
      <c r="V9" s="448">
        <f t="shared" ref="V9" si="9">V10+V11</f>
        <v>137015</v>
      </c>
      <c r="W9" s="448">
        <f t="shared" ref="W9" si="10">W10+W11</f>
        <v>288640</v>
      </c>
      <c r="X9" s="448">
        <v>629400</v>
      </c>
      <c r="Y9" s="448">
        <v>171600</v>
      </c>
      <c r="Z9" s="448">
        <v>348200</v>
      </c>
    </row>
    <row r="10" spans="1:26" s="231" customFormat="1" ht="15" customHeight="1" outlineLevel="1" x14ac:dyDescent="0.25">
      <c r="A10"/>
      <c r="B10" s="231" t="s">
        <v>343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</row>
    <row r="11" spans="1:26" s="231" customFormat="1" ht="15" customHeight="1" outlineLevel="1" x14ac:dyDescent="0.25">
      <c r="A11"/>
      <c r="B11" s="231" t="s">
        <v>344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</row>
    <row r="12" spans="1:26" s="231" customFormat="1" ht="25.5" customHeight="1" outlineLevel="1" collapsed="1" x14ac:dyDescent="0.25">
      <c r="A12"/>
      <c r="B12" s="231" t="s">
        <v>345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</row>
    <row r="13" spans="1:26" s="231" customFormat="1" outlineLevel="1" x14ac:dyDescent="0.25">
      <c r="A13"/>
      <c r="B13" s="231" t="s">
        <v>346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0</v>
      </c>
      <c r="J13" s="233"/>
      <c r="K13" s="233" t="s">
        <v>0</v>
      </c>
      <c r="L13" s="233" t="s">
        <v>0</v>
      </c>
      <c r="M13" s="233">
        <v>2798</v>
      </c>
      <c r="N13" s="233">
        <v>0</v>
      </c>
      <c r="O13" s="233">
        <v>0</v>
      </c>
      <c r="P13" s="233" t="s">
        <v>0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</row>
    <row r="14" spans="1:26" s="231" customFormat="1" outlineLevel="1" x14ac:dyDescent="0.25">
      <c r="A14"/>
      <c r="B14" s="231" t="s">
        <v>347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</row>
    <row r="15" spans="1:26" s="231" customFormat="1" x14ac:dyDescent="0.25">
      <c r="A15"/>
      <c r="B15" s="447" t="s">
        <v>348</v>
      </c>
      <c r="C15" s="442"/>
      <c r="D15" s="448">
        <v>127.37608999999846</v>
      </c>
      <c r="E15" s="448">
        <v>4243</v>
      </c>
      <c r="F15" s="448">
        <v>845.05084999999997</v>
      </c>
      <c r="G15" s="448">
        <v>4280</v>
      </c>
      <c r="H15" s="448">
        <v>5704.4546899999996</v>
      </c>
      <c r="I15" s="448">
        <v>-7983</v>
      </c>
      <c r="J15" s="448">
        <v>2601</v>
      </c>
      <c r="K15" s="448">
        <v>8060</v>
      </c>
      <c r="L15" s="448">
        <v>17220</v>
      </c>
      <c r="M15" s="448">
        <v>24389</v>
      </c>
      <c r="N15" s="448">
        <v>7383</v>
      </c>
      <c r="O15" s="448">
        <v>15673</v>
      </c>
      <c r="P15" s="448">
        <v>22617</v>
      </c>
      <c r="Q15" s="448">
        <v>31945</v>
      </c>
      <c r="R15" s="448">
        <v>7445</v>
      </c>
      <c r="S15" s="448">
        <v>14537</v>
      </c>
      <c r="T15" s="448">
        <v>19416</v>
      </c>
      <c r="U15" s="448">
        <v>24758</v>
      </c>
      <c r="V15" s="448">
        <v>5711</v>
      </c>
      <c r="W15" s="448">
        <v>9689</v>
      </c>
      <c r="X15" s="448">
        <v>18300</v>
      </c>
      <c r="Y15" s="448">
        <v>13800</v>
      </c>
      <c r="Z15" s="448">
        <v>27900</v>
      </c>
    </row>
    <row r="16" spans="1:26" s="231" customFormat="1" outlineLevel="2" x14ac:dyDescent="0.25">
      <c r="A16"/>
      <c r="B16" s="231" t="s">
        <v>349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</row>
    <row r="17" spans="1:27" s="231" customFormat="1" outlineLevel="2" x14ac:dyDescent="0.25">
      <c r="A17"/>
      <c r="B17" s="231" t="s">
        <v>350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0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0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</row>
    <row r="18" spans="1:27" s="231" customFormat="1" outlineLevel="2" x14ac:dyDescent="0.25">
      <c r="A18"/>
      <c r="B18" s="231" t="s">
        <v>352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0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</row>
    <row r="19" spans="1:27" s="231" customFormat="1" outlineLevel="2" x14ac:dyDescent="0.25">
      <c r="A19"/>
      <c r="B19" s="134" t="s">
        <v>3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</row>
    <row r="20" spans="1:27" s="231" customFormat="1" x14ac:dyDescent="0.25">
      <c r="A20"/>
      <c r="B20" s="447" t="s">
        <v>360</v>
      </c>
      <c r="C20" s="442"/>
      <c r="D20" s="448">
        <v>3748.4189399999991</v>
      </c>
      <c r="E20" s="448">
        <v>3734</v>
      </c>
      <c r="F20" s="448">
        <v>1417.2503999999997</v>
      </c>
      <c r="G20" s="448">
        <v>2114</v>
      </c>
      <c r="H20" s="448">
        <v>2589.9962400000004</v>
      </c>
      <c r="I20" s="448">
        <v>14488</v>
      </c>
      <c r="J20" s="448">
        <v>957</v>
      </c>
      <c r="K20" s="448">
        <v>1260</v>
      </c>
      <c r="L20" s="448">
        <v>372</v>
      </c>
      <c r="M20" s="448">
        <v>-210</v>
      </c>
      <c r="N20" s="448">
        <v>-161</v>
      </c>
      <c r="O20" s="448">
        <v>-1265</v>
      </c>
      <c r="P20" s="448">
        <v>-809</v>
      </c>
      <c r="Q20" s="448">
        <v>-523</v>
      </c>
      <c r="R20" s="448">
        <v>491</v>
      </c>
      <c r="S20" s="448">
        <v>297</v>
      </c>
      <c r="T20" s="448">
        <v>1426</v>
      </c>
      <c r="U20" s="448">
        <v>3106</v>
      </c>
      <c r="V20" s="448">
        <v>1127</v>
      </c>
      <c r="W20" s="448">
        <v>2496</v>
      </c>
      <c r="X20" s="448">
        <v>4300</v>
      </c>
      <c r="Y20" s="448">
        <v>200</v>
      </c>
      <c r="Z20" s="448">
        <v>800</v>
      </c>
    </row>
    <row r="21" spans="1:27" s="231" customFormat="1" x14ac:dyDescent="0.25">
      <c r="A21"/>
      <c r="B21" s="447" t="s">
        <v>361</v>
      </c>
      <c r="C21" s="442"/>
      <c r="D21" s="448">
        <v>-4783.4146035332978</v>
      </c>
      <c r="E21" s="448">
        <v>-7463</v>
      </c>
      <c r="F21" s="448">
        <v>-394.95992999999999</v>
      </c>
      <c r="G21" s="448">
        <v>-3329</v>
      </c>
      <c r="H21" s="448">
        <v>-5755.8152699999991</v>
      </c>
      <c r="I21" s="448">
        <v>-9948</v>
      </c>
      <c r="J21" s="448">
        <v>-1040</v>
      </c>
      <c r="K21" s="448">
        <v>-8235</v>
      </c>
      <c r="L21" s="448">
        <v>-9245</v>
      </c>
      <c r="M21" s="448">
        <v>-10369</v>
      </c>
      <c r="N21" s="448">
        <v>-3663</v>
      </c>
      <c r="O21" s="448">
        <v>-6601</v>
      </c>
      <c r="P21" s="448">
        <v>-5337</v>
      </c>
      <c r="Q21" s="448">
        <v>-6633</v>
      </c>
      <c r="R21" s="448">
        <v>-2410</v>
      </c>
      <c r="S21" s="448">
        <v>-15866</v>
      </c>
      <c r="T21" s="448">
        <v>-36330</v>
      </c>
      <c r="U21" s="448">
        <v>-55322</v>
      </c>
      <c r="V21" s="448">
        <v>-23113</v>
      </c>
      <c r="W21" s="448">
        <v>-33605</v>
      </c>
      <c r="X21" s="448">
        <v>-75800</v>
      </c>
      <c r="Y21" s="448">
        <v>-11300</v>
      </c>
      <c r="Z21" s="448">
        <v>-23600</v>
      </c>
    </row>
    <row r="22" spans="1:27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16"/>
      <c r="X22" s="278"/>
      <c r="Y22" s="278"/>
      <c r="Z22" s="516"/>
    </row>
    <row r="23" spans="1:27" s="231" customFormat="1" x14ac:dyDescent="0.25">
      <c r="A23"/>
      <c r="B23" s="441" t="s">
        <v>353</v>
      </c>
      <c r="C23" s="442"/>
      <c r="D23" s="448"/>
      <c r="E23" s="448">
        <f t="shared" ref="E23:T23" si="11">SUM(E24:E29)</f>
        <v>81579</v>
      </c>
      <c r="F23" s="448">
        <f t="shared" si="11"/>
        <v>-123322.73795000036</v>
      </c>
      <c r="G23" s="448">
        <f t="shared" si="11"/>
        <v>-218059</v>
      </c>
      <c r="H23" s="448">
        <f t="shared" si="11"/>
        <v>-210034.52604000061</v>
      </c>
      <c r="I23" s="448">
        <f t="shared" si="11"/>
        <v>127191</v>
      </c>
      <c r="J23" s="448">
        <f t="shared" si="11"/>
        <v>-292181</v>
      </c>
      <c r="K23" s="448">
        <f t="shared" si="11"/>
        <v>-280969</v>
      </c>
      <c r="L23" s="448">
        <f t="shared" si="11"/>
        <v>-401008</v>
      </c>
      <c r="M23" s="448">
        <f t="shared" si="11"/>
        <v>-201843</v>
      </c>
      <c r="N23" s="448">
        <f t="shared" si="11"/>
        <v>-179915</v>
      </c>
      <c r="O23" s="448">
        <f t="shared" si="11"/>
        <v>-85669</v>
      </c>
      <c r="P23" s="448">
        <f t="shared" si="11"/>
        <v>-127690</v>
      </c>
      <c r="Q23" s="448">
        <f t="shared" si="11"/>
        <v>-135207</v>
      </c>
      <c r="R23" s="448">
        <f t="shared" si="11"/>
        <v>-56363</v>
      </c>
      <c r="S23" s="448">
        <f t="shared" si="11"/>
        <v>-42227</v>
      </c>
      <c r="T23" s="448">
        <f t="shared" si="11"/>
        <v>-585</v>
      </c>
      <c r="U23" s="448">
        <f>SUM(U24:U29)</f>
        <v>795</v>
      </c>
      <c r="V23" s="448">
        <f t="shared" ref="V23:W23" si="12">SUM(V24:V29)</f>
        <v>28391</v>
      </c>
      <c r="W23" s="448">
        <f t="shared" si="12"/>
        <v>30307</v>
      </c>
      <c r="X23" s="448">
        <v>78400</v>
      </c>
      <c r="Y23" s="448">
        <v>-77600</v>
      </c>
      <c r="Z23" s="448">
        <v>-49600</v>
      </c>
    </row>
    <row r="24" spans="1:27" s="231" customFormat="1" outlineLevel="1" x14ac:dyDescent="0.25">
      <c r="A24"/>
      <c r="B24" s="134" t="s">
        <v>354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</row>
    <row r="25" spans="1:27" s="231" customFormat="1" ht="24.6" customHeight="1" outlineLevel="1" x14ac:dyDescent="0.25">
      <c r="A25"/>
      <c r="B25" s="134" t="s">
        <v>355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</row>
    <row r="26" spans="1:27" s="231" customFormat="1" outlineLevel="1" x14ac:dyDescent="0.25">
      <c r="A26"/>
      <c r="B26" s="134" t="s">
        <v>356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</row>
    <row r="27" spans="1:27" s="231" customFormat="1" outlineLevel="1" x14ac:dyDescent="0.25">
      <c r="A27"/>
      <c r="B27" s="231" t="s">
        <v>357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</row>
    <row r="28" spans="1:27" s="231" customFormat="1" outlineLevel="1" x14ac:dyDescent="0.25">
      <c r="A28"/>
      <c r="B28" s="231" t="s">
        <v>358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</row>
    <row r="29" spans="1:27" s="231" customFormat="1" outlineLevel="1" x14ac:dyDescent="0.25">
      <c r="A29"/>
      <c r="B29" s="231" t="s">
        <v>359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</row>
    <row r="30" spans="1:27" s="231" customFormat="1" x14ac:dyDescent="0.25">
      <c r="A30"/>
      <c r="B30" s="447" t="s">
        <v>351</v>
      </c>
      <c r="C30" s="442"/>
      <c r="D30" s="448"/>
      <c r="E30" s="448">
        <f t="shared" ref="E30:T30" si="13">SUM(E12:E14,E16:E19)</f>
        <v>140734</v>
      </c>
      <c r="F30" s="448">
        <f t="shared" si="13"/>
        <v>-2482.0428700000002</v>
      </c>
      <c r="G30" s="448">
        <f t="shared" si="13"/>
        <v>4996</v>
      </c>
      <c r="H30" s="448">
        <f t="shared" si="13"/>
        <v>8967.7056499999999</v>
      </c>
      <c r="I30" s="448">
        <f t="shared" si="13"/>
        <v>-40128</v>
      </c>
      <c r="J30" s="448">
        <f t="shared" si="13"/>
        <v>3580</v>
      </c>
      <c r="K30" s="448">
        <f t="shared" si="13"/>
        <v>-80831</v>
      </c>
      <c r="L30" s="448">
        <f t="shared" si="13"/>
        <v>-80493</v>
      </c>
      <c r="M30" s="448">
        <f t="shared" si="13"/>
        <v>-83965</v>
      </c>
      <c r="N30" s="448">
        <f t="shared" si="13"/>
        <v>-3826</v>
      </c>
      <c r="O30" s="448">
        <f t="shared" si="13"/>
        <v>2175</v>
      </c>
      <c r="P30" s="448">
        <f t="shared" si="13"/>
        <v>2016</v>
      </c>
      <c r="Q30" s="448">
        <f t="shared" si="13"/>
        <v>19799</v>
      </c>
      <c r="R30" s="448">
        <f t="shared" si="13"/>
        <v>-464</v>
      </c>
      <c r="S30" s="448">
        <f t="shared" si="13"/>
        <v>-25741</v>
      </c>
      <c r="T30" s="448">
        <f t="shared" si="13"/>
        <v>-28880</v>
      </c>
      <c r="U30" s="448">
        <f>SUM(U12:U14,U16:U19)</f>
        <v>-35916</v>
      </c>
      <c r="V30" s="448">
        <f t="shared" ref="V30:W30" si="14">SUM(V12:V14,V16:V19)</f>
        <v>-508</v>
      </c>
      <c r="W30" s="448">
        <f t="shared" si="14"/>
        <v>-17496</v>
      </c>
      <c r="X30" s="448">
        <v>-35400</v>
      </c>
      <c r="Y30" s="448">
        <v>-2900</v>
      </c>
      <c r="Z30" s="448">
        <v>-16200</v>
      </c>
    </row>
    <row r="31" spans="1:27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</row>
    <row r="32" spans="1:27" s="231" customFormat="1" x14ac:dyDescent="0.25">
      <c r="A32"/>
      <c r="B32" s="106" t="s">
        <v>340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Y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863000</v>
      </c>
      <c r="Y32" s="236">
        <f t="shared" si="16"/>
        <v>162700</v>
      </c>
      <c r="Z32" s="236">
        <v>355500</v>
      </c>
      <c r="AA32" s="555"/>
    </row>
    <row r="33" spans="1:26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1:26" ht="26.25" thickBot="1" x14ac:dyDescent="0.3">
      <c r="B34" s="295"/>
      <c r="C34" s="60"/>
      <c r="D34" s="295" t="s">
        <v>286</v>
      </c>
      <c r="E34" s="449" t="s">
        <v>287</v>
      </c>
      <c r="F34" s="449" t="s">
        <v>288</v>
      </c>
      <c r="G34" s="449" t="s">
        <v>289</v>
      </c>
      <c r="H34" s="449" t="s">
        <v>290</v>
      </c>
      <c r="I34" s="449" t="s">
        <v>291</v>
      </c>
      <c r="J34" s="449" t="s">
        <v>292</v>
      </c>
      <c r="K34" s="449" t="s">
        <v>293</v>
      </c>
      <c r="L34" s="449" t="s">
        <v>294</v>
      </c>
      <c r="M34" s="449" t="s">
        <v>305</v>
      </c>
      <c r="N34" s="449" t="s">
        <v>295</v>
      </c>
      <c r="O34" s="449" t="s">
        <v>296</v>
      </c>
      <c r="P34" s="449" t="s">
        <v>297</v>
      </c>
      <c r="Q34" s="449" t="s">
        <v>298</v>
      </c>
      <c r="R34" s="449" t="s">
        <v>299</v>
      </c>
      <c r="S34" s="449" t="s">
        <v>300</v>
      </c>
      <c r="T34" s="449" t="s">
        <v>301</v>
      </c>
      <c r="U34" s="449" t="s">
        <v>302</v>
      </c>
      <c r="V34" s="449" t="s">
        <v>303</v>
      </c>
      <c r="W34" s="295" t="s">
        <v>304</v>
      </c>
      <c r="X34" s="449" t="s">
        <v>365</v>
      </c>
      <c r="Y34" s="449" t="s">
        <v>366</v>
      </c>
      <c r="Z34" s="295" t="s">
        <v>367</v>
      </c>
    </row>
    <row r="35" spans="1:26" ht="15.75" thickBot="1" x14ac:dyDescent="0.3">
      <c r="B35" s="296"/>
      <c r="C35" s="60"/>
      <c r="D35" s="296" t="s">
        <v>210</v>
      </c>
      <c r="E35" s="450" t="s">
        <v>210</v>
      </c>
      <c r="F35" s="450" t="s">
        <v>210</v>
      </c>
      <c r="G35" s="450" t="s">
        <v>210</v>
      </c>
      <c r="H35" s="450" t="s">
        <v>210</v>
      </c>
      <c r="I35" s="450" t="s">
        <v>210</v>
      </c>
      <c r="J35" s="450" t="s">
        <v>210</v>
      </c>
      <c r="K35" s="450" t="s">
        <v>210</v>
      </c>
      <c r="L35" s="450" t="s">
        <v>210</v>
      </c>
      <c r="M35" s="450" t="s">
        <v>210</v>
      </c>
      <c r="N35" s="450" t="s">
        <v>210</v>
      </c>
      <c r="O35" s="450" t="s">
        <v>210</v>
      </c>
      <c r="P35" s="450" t="s">
        <v>210</v>
      </c>
      <c r="Q35" s="450" t="s">
        <v>210</v>
      </c>
      <c r="R35" s="450" t="s">
        <v>210</v>
      </c>
      <c r="S35" s="450" t="s">
        <v>210</v>
      </c>
      <c r="T35" s="450" t="s">
        <v>210</v>
      </c>
      <c r="U35" s="450" t="s">
        <v>210</v>
      </c>
      <c r="V35" s="450" t="s">
        <v>210</v>
      </c>
      <c r="W35" s="296" t="s">
        <v>210</v>
      </c>
      <c r="X35" s="450" t="s">
        <v>210</v>
      </c>
      <c r="Y35" s="450" t="s">
        <v>210</v>
      </c>
      <c r="Z35" s="296" t="s">
        <v>210</v>
      </c>
    </row>
    <row r="36" spans="1:26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513"/>
      <c r="X36" s="65"/>
      <c r="Y36" s="65"/>
      <c r="Z36" s="513"/>
    </row>
    <row r="37" spans="1:26" s="231" customFormat="1" x14ac:dyDescent="0.25">
      <c r="A37"/>
      <c r="B37" s="103" t="s">
        <v>339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s="231" customFormat="1" x14ac:dyDescent="0.25">
      <c r="A38"/>
      <c r="B38" s="447" t="s">
        <v>325</v>
      </c>
      <c r="C38" s="448"/>
      <c r="D38" s="448">
        <v>-300887.8460907822</v>
      </c>
      <c r="E38" s="448">
        <v>-407432</v>
      </c>
      <c r="F38" s="448">
        <v>-139756.08625999998</v>
      </c>
      <c r="G38" s="448">
        <v>-309891</v>
      </c>
      <c r="H38" s="448">
        <v>-495256.94828003092</v>
      </c>
      <c r="I38" s="448">
        <v>-662567</v>
      </c>
      <c r="J38" s="448">
        <v>-135803</v>
      </c>
      <c r="K38" s="448">
        <v>-244010</v>
      </c>
      <c r="L38" s="448">
        <v>-396895</v>
      </c>
      <c r="M38" s="448">
        <v>-508662</v>
      </c>
      <c r="N38" s="448">
        <v>-175047</v>
      </c>
      <c r="O38" s="448">
        <v>-318268</v>
      </c>
      <c r="P38" s="448">
        <v>-438319</v>
      </c>
      <c r="Q38" s="448">
        <v>-588094</v>
      </c>
      <c r="R38" s="448">
        <v>-118436</v>
      </c>
      <c r="S38" s="448">
        <v>-235168</v>
      </c>
      <c r="T38" s="448">
        <v>-367906</v>
      </c>
      <c r="U38" s="448">
        <v>-511090</v>
      </c>
      <c r="V38" s="448">
        <v>-192829</v>
      </c>
      <c r="W38" s="448">
        <v>-344900</v>
      </c>
      <c r="X38" s="448">
        <v>-719700</v>
      </c>
      <c r="Y38" s="448">
        <v>-288900</v>
      </c>
      <c r="Z38" s="448">
        <v>-522700.00000000006</v>
      </c>
    </row>
    <row r="39" spans="1:26" s="231" customFormat="1" x14ac:dyDescent="0.25">
      <c r="A39"/>
      <c r="B39" s="447" t="s">
        <v>326</v>
      </c>
      <c r="C39" s="448"/>
      <c r="D39" s="448">
        <v>2104.5543900000002</v>
      </c>
      <c r="E39" s="448">
        <v>20711</v>
      </c>
      <c r="F39" s="448">
        <v>357.88855000000001</v>
      </c>
      <c r="G39" s="448">
        <v>839</v>
      </c>
      <c r="H39" s="448">
        <v>1020.2592900000053</v>
      </c>
      <c r="I39" s="448">
        <v>17902</v>
      </c>
      <c r="J39" s="448">
        <v>95</v>
      </c>
      <c r="K39" s="448">
        <v>162</v>
      </c>
      <c r="L39" s="448">
        <v>2808</v>
      </c>
      <c r="M39" s="448">
        <v>7506</v>
      </c>
      <c r="N39" s="448">
        <v>4117</v>
      </c>
      <c r="O39" s="448">
        <v>7174</v>
      </c>
      <c r="P39" s="448">
        <v>8235</v>
      </c>
      <c r="Q39" s="448">
        <v>13927</v>
      </c>
      <c r="R39" s="448">
        <v>7854</v>
      </c>
      <c r="S39" s="448">
        <v>8154</v>
      </c>
      <c r="T39" s="448">
        <v>8475</v>
      </c>
      <c r="U39" s="448">
        <v>9065</v>
      </c>
      <c r="V39" s="448">
        <v>1120</v>
      </c>
      <c r="W39" s="448">
        <v>1779</v>
      </c>
      <c r="X39" s="448">
        <v>25100</v>
      </c>
      <c r="Y39" s="448">
        <v>3500</v>
      </c>
      <c r="Z39" s="448">
        <v>12500</v>
      </c>
    </row>
    <row r="40" spans="1:26" s="231" customFormat="1" outlineLevel="1" x14ac:dyDescent="0.25">
      <c r="A40"/>
      <c r="B40" s="242" t="s">
        <v>327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</row>
    <row r="41" spans="1:26" s="231" customFormat="1" x14ac:dyDescent="0.25">
      <c r="A41"/>
      <c r="B41" s="447" t="s">
        <v>328</v>
      </c>
      <c r="C41" s="448"/>
      <c r="D41" s="448">
        <v>0</v>
      </c>
      <c r="E41" s="448">
        <v>9522</v>
      </c>
      <c r="F41" s="448">
        <v>0</v>
      </c>
      <c r="G41" s="448">
        <v>0</v>
      </c>
      <c r="H41" s="448">
        <v>0</v>
      </c>
      <c r="I41" s="448">
        <v>0</v>
      </c>
      <c r="J41" s="448">
        <v>2000</v>
      </c>
      <c r="K41" s="448">
        <v>2000</v>
      </c>
      <c r="L41" s="448">
        <v>2000</v>
      </c>
      <c r="M41" s="448">
        <v>2000</v>
      </c>
      <c r="N41" s="448">
        <v>0</v>
      </c>
      <c r="O41" s="448">
        <v>0</v>
      </c>
      <c r="P41" s="448">
        <v>0</v>
      </c>
      <c r="Q41" s="448">
        <v>0</v>
      </c>
      <c r="R41" s="448"/>
      <c r="S41" s="448">
        <v>0</v>
      </c>
      <c r="T41" s="448">
        <v>0</v>
      </c>
      <c r="U41" s="448"/>
      <c r="V41" s="448"/>
      <c r="W41" s="448"/>
      <c r="X41" s="448">
        <v>12200</v>
      </c>
      <c r="Y41" s="448">
        <v>0</v>
      </c>
      <c r="Z41" s="448"/>
    </row>
    <row r="42" spans="1:26" s="231" customFormat="1" outlineLevel="1" x14ac:dyDescent="0.25">
      <c r="A42"/>
      <c r="B42" s="242" t="s">
        <v>329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/>
      <c r="Z42" s="233"/>
    </row>
    <row r="43" spans="1:26" s="231" customFormat="1" outlineLevel="1" x14ac:dyDescent="0.25">
      <c r="A43"/>
      <c r="B43" s="242" t="s">
        <v>330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</row>
    <row r="44" spans="1:26" s="231" customFormat="1" outlineLevel="1" x14ac:dyDescent="0.25">
      <c r="A44"/>
      <c r="B44" s="242" t="s">
        <v>331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/>
      <c r="Z44" s="233"/>
    </row>
    <row r="45" spans="1:26" s="231" customFormat="1" outlineLevel="1" x14ac:dyDescent="0.25">
      <c r="A45"/>
      <c r="B45" s="242" t="s">
        <v>332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>
        <v>7247</v>
      </c>
      <c r="Y45" s="233"/>
      <c r="Z45" s="233"/>
    </row>
    <row r="46" spans="1:26" s="231" customFormat="1" x14ac:dyDescent="0.25">
      <c r="A46"/>
      <c r="B46" s="447" t="s">
        <v>333</v>
      </c>
      <c r="C46" s="448"/>
      <c r="D46" s="448">
        <v>1134.1632500000001</v>
      </c>
      <c r="E46" s="448">
        <v>1501</v>
      </c>
      <c r="F46" s="448">
        <v>66.317750000000004</v>
      </c>
      <c r="G46" s="448">
        <v>269</v>
      </c>
      <c r="H46" s="448">
        <v>444.08772999999997</v>
      </c>
      <c r="I46" s="448">
        <v>1060</v>
      </c>
      <c r="J46" s="448">
        <v>0</v>
      </c>
      <c r="K46" s="448">
        <v>104</v>
      </c>
      <c r="L46" s="448">
        <v>1192</v>
      </c>
      <c r="M46" s="448">
        <v>2213</v>
      </c>
      <c r="N46" s="448">
        <v>0</v>
      </c>
      <c r="O46" s="448">
        <v>1130</v>
      </c>
      <c r="P46" s="448">
        <v>1768</v>
      </c>
      <c r="Q46" s="448">
        <v>3087</v>
      </c>
      <c r="R46" s="448">
        <v>600</v>
      </c>
      <c r="S46" s="448">
        <v>2724</v>
      </c>
      <c r="T46" s="448">
        <v>3174</v>
      </c>
      <c r="U46" s="448">
        <v>5187</v>
      </c>
      <c r="V46" s="448">
        <v>0</v>
      </c>
      <c r="W46" s="448">
        <v>0</v>
      </c>
      <c r="X46" s="448">
        <v>2400</v>
      </c>
      <c r="Y46" s="448">
        <v>100</v>
      </c>
      <c r="Z46" s="448">
        <v>400</v>
      </c>
    </row>
    <row r="47" spans="1:26" s="231" customFormat="1" outlineLevel="1" x14ac:dyDescent="0.25">
      <c r="A47"/>
      <c r="B47" s="242" t="s">
        <v>334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/>
      <c r="Z47" s="233"/>
    </row>
    <row r="48" spans="1:26" s="231" customFormat="1" x14ac:dyDescent="0.25">
      <c r="A48"/>
      <c r="B48" s="447" t="s">
        <v>335</v>
      </c>
      <c r="C48" s="448"/>
      <c r="D48" s="448">
        <v>51558.973239999999</v>
      </c>
      <c r="E48" s="448">
        <v>51851</v>
      </c>
      <c r="F48" s="448">
        <v>41.123410000000007</v>
      </c>
      <c r="G48" s="448">
        <v>0</v>
      </c>
      <c r="H48" s="448">
        <v>0</v>
      </c>
      <c r="I48" s="448">
        <v>183</v>
      </c>
      <c r="J48" s="448">
        <v>0</v>
      </c>
      <c r="K48" s="448">
        <v>0</v>
      </c>
      <c r="L48" s="448">
        <v>90</v>
      </c>
      <c r="M48" s="448">
        <v>149</v>
      </c>
      <c r="N48" s="448">
        <v>125</v>
      </c>
      <c r="O48" s="448" t="s">
        <v>0</v>
      </c>
      <c r="P48" s="448">
        <v>0</v>
      </c>
      <c r="Q48" s="448">
        <v>0</v>
      </c>
      <c r="R48" s="448"/>
      <c r="S48" s="448">
        <v>0</v>
      </c>
      <c r="T48" s="448">
        <v>0</v>
      </c>
      <c r="U48" s="448"/>
      <c r="V48" s="448">
        <v>251</v>
      </c>
      <c r="W48" s="448">
        <v>251</v>
      </c>
      <c r="X48" s="448">
        <v>251</v>
      </c>
      <c r="Y48" s="448">
        <v>0</v>
      </c>
      <c r="Z48" s="448"/>
    </row>
    <row r="49" spans="1:27" s="231" customFormat="1" x14ac:dyDescent="0.25">
      <c r="A49"/>
      <c r="B49" s="447" t="s">
        <v>336</v>
      </c>
      <c r="C49" s="448"/>
      <c r="D49" s="448">
        <v>691</v>
      </c>
      <c r="E49" s="448">
        <v>3672</v>
      </c>
      <c r="F49" s="448">
        <v>94081</v>
      </c>
      <c r="G49" s="448">
        <v>398601</v>
      </c>
      <c r="H49" s="448">
        <v>297935</v>
      </c>
      <c r="I49" s="448">
        <v>302814</v>
      </c>
      <c r="J49" s="448">
        <v>195659</v>
      </c>
      <c r="K49" s="448">
        <v>299834</v>
      </c>
      <c r="L49" s="448">
        <v>299836</v>
      </c>
      <c r="M49" s="448">
        <v>299048</v>
      </c>
      <c r="N49" s="448"/>
      <c r="O49" s="448">
        <v>490</v>
      </c>
      <c r="P49" s="448">
        <v>1152</v>
      </c>
      <c r="Q49" s="448">
        <v>1259</v>
      </c>
      <c r="R49" s="448">
        <v>-250000</v>
      </c>
      <c r="S49" s="448">
        <v>-306000</v>
      </c>
      <c r="T49" s="448">
        <v>-257000</v>
      </c>
      <c r="U49" s="448">
        <v>-253000</v>
      </c>
      <c r="V49" s="448">
        <v>-49000</v>
      </c>
      <c r="W49" s="448">
        <v>-149208</v>
      </c>
      <c r="X49" s="448">
        <v>53000</v>
      </c>
      <c r="Y49" s="448">
        <v>200000</v>
      </c>
      <c r="Z49" s="448">
        <v>200000</v>
      </c>
    </row>
    <row r="50" spans="1:27" s="231" customFormat="1" outlineLevel="1" x14ac:dyDescent="0.25">
      <c r="A50"/>
      <c r="B50" s="242" t="s">
        <v>337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0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</row>
    <row r="51" spans="1:27" s="231" customFormat="1" x14ac:dyDescent="0.25">
      <c r="A51"/>
      <c r="B51" s="447" t="s">
        <v>338</v>
      </c>
      <c r="C51" s="457"/>
      <c r="D51" s="458"/>
      <c r="E51" s="459">
        <f>SUM(E42:E45,E47:E48,E40,E50)</f>
        <v>604</v>
      </c>
      <c r="F51" s="459">
        <f t="shared" ref="F51:H51" si="17">SUM(F42:F45,F47:F48,F40,F50)</f>
        <v>-16240.596000000001</v>
      </c>
      <c r="G51" s="459">
        <f t="shared" si="17"/>
        <v>94680</v>
      </c>
      <c r="H51" s="459">
        <f t="shared" si="17"/>
        <v>93653.832751098016</v>
      </c>
      <c r="I51" s="459">
        <f>SUM(I42:I45,I47:I48,I40,I50)</f>
        <v>102048</v>
      </c>
      <c r="J51" s="459">
        <f>SUM(J42:J45,J47:J48,J40,J50)</f>
        <v>2390</v>
      </c>
      <c r="K51" s="459">
        <f>SUM(K42:K45,K47:K48,K40,K50)</f>
        <v>-321606</v>
      </c>
      <c r="L51" s="459">
        <f>3469+SUM(L42:L45,L47:L48,L40,L50)</f>
        <v>-317701</v>
      </c>
      <c r="M51" s="459">
        <f>3469+SUM(M42:M45,M47:M48,M40,M50)</f>
        <v>-317304</v>
      </c>
      <c r="N51" s="459">
        <f t="shared" ref="N51" si="18">SUM(N42:N45,N47:N48,N50,N40)</f>
        <v>441</v>
      </c>
      <c r="O51" s="459">
        <f t="shared" ref="O51" si="19">SUM(O42:O45,O47:O48,O50,O40)</f>
        <v>392</v>
      </c>
      <c r="P51" s="459">
        <f t="shared" ref="P51" si="20">SUM(P42:P45,P47:P48,P50,P40)</f>
        <v>424</v>
      </c>
      <c r="Q51" s="459">
        <f t="shared" ref="Q51" si="21">SUM(Q42:Q45,Q47:Q48,Q50,Q40)</f>
        <v>1254</v>
      </c>
      <c r="R51" s="459">
        <f t="shared" ref="R51" si="22">SUM(R42:R45,R47:R48,R50,R40)</f>
        <v>972</v>
      </c>
      <c r="S51" s="459">
        <f t="shared" ref="S51" si="23">SUM(S42:S45,S47:S48,S50,S40)</f>
        <v>3202</v>
      </c>
      <c r="T51" s="459">
        <f t="shared" ref="T51" si="24">SUM(T42:T45,T47:T48,T50,T40)</f>
        <v>6218</v>
      </c>
      <c r="U51" s="459">
        <f t="shared" ref="U51" si="25">SUM(U42:U45,U47:U48,U50,U40)</f>
        <v>9821</v>
      </c>
      <c r="V51" s="527">
        <f t="shared" ref="V51" si="26">SUM(V42:V45,V47:V48,V50,V40)</f>
        <v>2448</v>
      </c>
      <c r="W51" s="459">
        <f>SUM(W42:W45,W47:W48,W50,W40)</f>
        <v>10143</v>
      </c>
      <c r="X51" s="527">
        <v>15000</v>
      </c>
      <c r="Y51" s="527">
        <v>2600</v>
      </c>
      <c r="Z51" s="459">
        <v>4200</v>
      </c>
    </row>
    <row r="52" spans="1:27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</row>
    <row r="53" spans="1:27" s="231" customFormat="1" ht="15.75" thickBot="1" x14ac:dyDescent="0.3">
      <c r="A53"/>
      <c r="B53" s="106" t="s">
        <v>324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Y53" si="28">V38+V39+V41+V46+V49+V51+V50+V40</f>
        <v>-238261</v>
      </c>
      <c r="W53" s="246">
        <f t="shared" si="28"/>
        <v>-482186</v>
      </c>
      <c r="X53" s="246">
        <f t="shared" si="28"/>
        <v>-612000</v>
      </c>
      <c r="Y53" s="246">
        <f t="shared" si="28"/>
        <v>-82700</v>
      </c>
      <c r="Z53" s="246">
        <v>-305600</v>
      </c>
    </row>
    <row r="54" spans="1:27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7" s="231" customFormat="1" x14ac:dyDescent="0.25">
      <c r="A55"/>
      <c r="B55" s="113" t="s">
        <v>323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7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</row>
    <row r="57" spans="1:27" s="231" customFormat="1" x14ac:dyDescent="0.25">
      <c r="A57"/>
      <c r="B57" s="447" t="s">
        <v>312</v>
      </c>
      <c r="C57" s="448"/>
      <c r="D57" s="448">
        <v>-98493.456291330585</v>
      </c>
      <c r="E57" s="448">
        <v>-122552</v>
      </c>
      <c r="F57" s="448">
        <v>-32825.696920000002</v>
      </c>
      <c r="G57" s="448">
        <v>-62774</v>
      </c>
      <c r="H57" s="448">
        <v>-89426.121869999988</v>
      </c>
      <c r="I57" s="448">
        <v>-121581</v>
      </c>
      <c r="J57" s="448">
        <v>-52967</v>
      </c>
      <c r="K57" s="448">
        <v>-82416</v>
      </c>
      <c r="L57" s="448">
        <v>-108013</v>
      </c>
      <c r="M57" s="448">
        <v>-143111</v>
      </c>
      <c r="N57" s="448">
        <v>-20245</v>
      </c>
      <c r="O57" s="448">
        <v>-34336</v>
      </c>
      <c r="P57" s="448">
        <v>-48294</v>
      </c>
      <c r="Q57" s="448">
        <v>-67393</v>
      </c>
      <c r="R57" s="448">
        <v>-12610</v>
      </c>
      <c r="S57" s="448">
        <v>-36135</v>
      </c>
      <c r="T57" s="448">
        <v>-47484</v>
      </c>
      <c r="U57" s="448">
        <v>-59632</v>
      </c>
      <c r="V57" s="448">
        <v>-12328</v>
      </c>
      <c r="W57" s="448">
        <v>-28372</v>
      </c>
      <c r="X57" s="448">
        <v>-46700</v>
      </c>
      <c r="Y57" s="448">
        <v>-33700</v>
      </c>
      <c r="Z57" s="448">
        <v>-62800</v>
      </c>
    </row>
    <row r="58" spans="1:27" s="231" customFormat="1" outlineLevel="1" x14ac:dyDescent="0.25">
      <c r="A58"/>
      <c r="B58" s="134" t="s">
        <v>313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>
        <v>-3392</v>
      </c>
      <c r="Y58" s="233"/>
      <c r="Z58" s="233"/>
    </row>
    <row r="59" spans="1:27" s="231" customFormat="1" x14ac:dyDescent="0.25">
      <c r="A59"/>
      <c r="B59" s="447" t="s">
        <v>314</v>
      </c>
      <c r="C59" s="460"/>
      <c r="D59" s="448">
        <v>31662.307680000024</v>
      </c>
      <c r="E59" s="448">
        <v>3862</v>
      </c>
      <c r="F59" s="448">
        <v>0</v>
      </c>
      <c r="G59" s="448">
        <v>0</v>
      </c>
      <c r="H59" s="448">
        <v>115402.82730000005</v>
      </c>
      <c r="I59" s="448">
        <v>179203</v>
      </c>
      <c r="J59" s="448">
        <v>89387</v>
      </c>
      <c r="K59" s="448">
        <v>345436</v>
      </c>
      <c r="L59" s="448">
        <v>398268</v>
      </c>
      <c r="M59" s="448">
        <v>424957</v>
      </c>
      <c r="N59" s="448">
        <v>199347</v>
      </c>
      <c r="O59" s="448">
        <v>275325</v>
      </c>
      <c r="P59" s="448">
        <v>468055</v>
      </c>
      <c r="Q59" s="448">
        <v>1004598</v>
      </c>
      <c r="R59" s="448">
        <v>80181</v>
      </c>
      <c r="S59" s="448">
        <v>50844</v>
      </c>
      <c r="T59" s="448">
        <v>50521</v>
      </c>
      <c r="U59" s="448">
        <v>366332</v>
      </c>
      <c r="V59" s="448">
        <v>0</v>
      </c>
      <c r="W59" s="448">
        <v>212</v>
      </c>
      <c r="X59" s="448">
        <v>300</v>
      </c>
      <c r="Y59" s="448">
        <v>0</v>
      </c>
      <c r="Z59" s="448"/>
    </row>
    <row r="60" spans="1:27" s="250" customFormat="1" x14ac:dyDescent="0.25">
      <c r="A60"/>
      <c r="B60" s="447" t="s">
        <v>315</v>
      </c>
      <c r="C60" s="460"/>
      <c r="D60" s="448">
        <v>-91162.225640000004</v>
      </c>
      <c r="E60" s="448">
        <v>-98400</v>
      </c>
      <c r="F60" s="448">
        <v>-24488.899669999999</v>
      </c>
      <c r="G60" s="448">
        <v>-40762</v>
      </c>
      <c r="H60" s="448">
        <v>-57191.481340000006</v>
      </c>
      <c r="I60" s="448">
        <v>-73777</v>
      </c>
      <c r="J60" s="448">
        <v>-20679</v>
      </c>
      <c r="K60" s="448">
        <v>-45150</v>
      </c>
      <c r="L60" s="448">
        <v>-81047</v>
      </c>
      <c r="M60" s="448">
        <v>-137336</v>
      </c>
      <c r="N60" s="448">
        <v>-28823</v>
      </c>
      <c r="O60" s="448">
        <v>-64951</v>
      </c>
      <c r="P60" s="448">
        <v>-218874</v>
      </c>
      <c r="Q60" s="448">
        <v>-257855</v>
      </c>
      <c r="R60" s="448">
        <v>-94422</v>
      </c>
      <c r="S60" s="448">
        <v>-146208</v>
      </c>
      <c r="T60" s="448">
        <v>-194074</v>
      </c>
      <c r="U60" s="448">
        <v>-255210</v>
      </c>
      <c r="V60" s="448">
        <v>-60921</v>
      </c>
      <c r="W60" s="448">
        <v>-121289</v>
      </c>
      <c r="X60" s="448">
        <v>-248600</v>
      </c>
      <c r="Y60" s="448">
        <v>-61600</v>
      </c>
      <c r="Z60" s="448">
        <v>-122800</v>
      </c>
      <c r="AA60" s="231"/>
    </row>
    <row r="61" spans="1:27" s="231" customFormat="1" outlineLevel="1" x14ac:dyDescent="0.25">
      <c r="A61"/>
      <c r="B61" s="134" t="s">
        <v>316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>
        <v>-19878</v>
      </c>
      <c r="Y61" s="233"/>
      <c r="Z61" s="233"/>
    </row>
    <row r="62" spans="1:27" s="231" customFormat="1" x14ac:dyDescent="0.25">
      <c r="A62"/>
      <c r="B62" s="447" t="s">
        <v>317</v>
      </c>
      <c r="C62" s="461"/>
      <c r="D62" s="448"/>
      <c r="E62" s="448">
        <f t="shared" ref="E62:T62" si="29">E61+E58</f>
        <v>-25721</v>
      </c>
      <c r="F62" s="448">
        <f t="shared" si="29"/>
        <v>-4980.1712900000002</v>
      </c>
      <c r="G62" s="448">
        <f t="shared" si="29"/>
        <v>-9682</v>
      </c>
      <c r="H62" s="448">
        <f t="shared" si="29"/>
        <v>-13835.9964</v>
      </c>
      <c r="I62" s="448">
        <f t="shared" si="29"/>
        <v>-18619</v>
      </c>
      <c r="J62" s="448">
        <f t="shared" si="29"/>
        <v>-4351</v>
      </c>
      <c r="K62" s="448">
        <f t="shared" si="29"/>
        <v>-9230</v>
      </c>
      <c r="L62" s="448">
        <f t="shared" si="29"/>
        <v>-17824</v>
      </c>
      <c r="M62" s="448">
        <f t="shared" si="29"/>
        <v>-24010</v>
      </c>
      <c r="N62" s="448">
        <f t="shared" si="29"/>
        <v>-6304</v>
      </c>
      <c r="O62" s="448">
        <f t="shared" si="29"/>
        <v>-12639</v>
      </c>
      <c r="P62" s="448">
        <f t="shared" si="29"/>
        <v>-19395</v>
      </c>
      <c r="Q62" s="448">
        <f t="shared" si="29"/>
        <v>-25309</v>
      </c>
      <c r="R62" s="448">
        <f t="shared" si="29"/>
        <v>-9036</v>
      </c>
      <c r="S62" s="448">
        <f t="shared" si="29"/>
        <v>-17861</v>
      </c>
      <c r="T62" s="448">
        <f t="shared" si="29"/>
        <v>-26273</v>
      </c>
      <c r="U62" s="448">
        <f>U61+U58</f>
        <v>-34148</v>
      </c>
      <c r="V62" s="448">
        <f t="shared" ref="V62:W62" si="30">V61+V58</f>
        <v>-8255</v>
      </c>
      <c r="W62" s="448">
        <f t="shared" si="30"/>
        <v>-15729</v>
      </c>
      <c r="X62" s="448">
        <v>-31400</v>
      </c>
      <c r="Y62" s="448">
        <v>-13200</v>
      </c>
      <c r="Z62" s="448">
        <v>-26600</v>
      </c>
      <c r="AA62" s="250"/>
    </row>
    <row r="63" spans="1:27" s="231" customFormat="1" collapsed="1" x14ac:dyDescent="0.25">
      <c r="A63"/>
      <c r="B63" s="447" t="s">
        <v>318</v>
      </c>
      <c r="C63" s="461"/>
      <c r="D63" s="448">
        <v>0</v>
      </c>
      <c r="E63" s="448">
        <v>944</v>
      </c>
      <c r="F63" s="448">
        <v>6149.1858600000005</v>
      </c>
      <c r="G63" s="448">
        <v>11390</v>
      </c>
      <c r="H63" s="448">
        <v>17825.740709999998</v>
      </c>
      <c r="I63" s="448">
        <v>24790</v>
      </c>
      <c r="J63" s="448" t="s">
        <v>0</v>
      </c>
      <c r="K63" s="448">
        <v>0</v>
      </c>
      <c r="L63" s="448">
        <v>2833</v>
      </c>
      <c r="M63" s="448">
        <v>6598</v>
      </c>
      <c r="N63" s="448">
        <v>1627</v>
      </c>
      <c r="O63" s="448">
        <v>5407</v>
      </c>
      <c r="P63" s="448">
        <v>5407</v>
      </c>
      <c r="Q63" s="448">
        <v>13803</v>
      </c>
      <c r="R63" s="448">
        <v>0</v>
      </c>
      <c r="S63" s="448" t="s">
        <v>0</v>
      </c>
      <c r="T63" s="448" t="s">
        <v>0</v>
      </c>
      <c r="U63" s="448">
        <v>225</v>
      </c>
      <c r="V63" s="448">
        <v>1000</v>
      </c>
      <c r="W63" s="448">
        <v>1000</v>
      </c>
      <c r="X63" s="448">
        <v>3040</v>
      </c>
      <c r="Y63" s="448">
        <v>37100</v>
      </c>
      <c r="Z63" s="448">
        <v>45500</v>
      </c>
    </row>
    <row r="64" spans="1:27" s="231" customFormat="1" outlineLevel="1" x14ac:dyDescent="0.25">
      <c r="A64"/>
      <c r="B64" s="134" t="s">
        <v>319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0</v>
      </c>
      <c r="P64" s="141" t="s">
        <v>0</v>
      </c>
      <c r="Q64" s="141" t="s">
        <v>0</v>
      </c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s="231" customFormat="1" outlineLevel="1" x14ac:dyDescent="0.25">
      <c r="A65"/>
      <c r="B65" s="134" t="s">
        <v>320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0</v>
      </c>
      <c r="P65" s="141" t="s">
        <v>0</v>
      </c>
      <c r="Q65" s="141" t="s">
        <v>0</v>
      </c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s="231" customFormat="1" outlineLevel="1" x14ac:dyDescent="0.25">
      <c r="A66"/>
      <c r="B66" s="134" t="s">
        <v>322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0</v>
      </c>
      <c r="P66" s="141" t="s">
        <v>0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/>
      <c r="Z66" s="141"/>
    </row>
    <row r="67" spans="1:26" s="231" customFormat="1" outlineLevel="1" x14ac:dyDescent="0.25">
      <c r="A67"/>
      <c r="B67" s="134" t="s">
        <v>321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X67" s="233">
        <v>-1601</v>
      </c>
      <c r="Y67" s="233"/>
      <c r="Z67" s="233"/>
    </row>
    <row r="68" spans="1:26" s="231" customFormat="1" x14ac:dyDescent="0.25">
      <c r="A68"/>
      <c r="B68" s="447" t="s">
        <v>321</v>
      </c>
      <c r="C68" s="461"/>
      <c r="D68" s="448"/>
      <c r="E68" s="448">
        <f t="shared" ref="E68:T68" si="31">SUM(E63:E67)</f>
        <v>-10279</v>
      </c>
      <c r="F68" s="448">
        <f t="shared" si="31"/>
        <v>3979.1858600000005</v>
      </c>
      <c r="G68" s="448">
        <f t="shared" si="31"/>
        <v>-130799</v>
      </c>
      <c r="H68" s="448">
        <f t="shared" si="31"/>
        <v>-126209.30274</v>
      </c>
      <c r="I68" s="448">
        <f t="shared" si="31"/>
        <v>-120937</v>
      </c>
      <c r="J68" s="448">
        <f t="shared" si="31"/>
        <v>-41536</v>
      </c>
      <c r="K68" s="448">
        <f t="shared" si="31"/>
        <v>-154092</v>
      </c>
      <c r="L68" s="448">
        <f t="shared" si="31"/>
        <v>-152667</v>
      </c>
      <c r="M68" s="448">
        <f t="shared" si="31"/>
        <v>-149947</v>
      </c>
      <c r="N68" s="448">
        <f t="shared" si="31"/>
        <v>659</v>
      </c>
      <c r="O68" s="448">
        <f t="shared" si="31"/>
        <v>3269</v>
      </c>
      <c r="P68" s="448">
        <f t="shared" si="31"/>
        <v>2234</v>
      </c>
      <c r="Q68" s="448">
        <f t="shared" si="31"/>
        <v>9819</v>
      </c>
      <c r="R68" s="448">
        <f t="shared" si="31"/>
        <v>-313</v>
      </c>
      <c r="S68" s="448">
        <f t="shared" si="31"/>
        <v>-1896</v>
      </c>
      <c r="T68" s="448">
        <f t="shared" si="31"/>
        <v>-2106</v>
      </c>
      <c r="U68" s="448">
        <f>SUM(U63:U67)</f>
        <v>-116770</v>
      </c>
      <c r="V68" s="448">
        <f t="shared" ref="V68:W68" si="32">SUM(V63:V67)</f>
        <v>901</v>
      </c>
      <c r="W68" s="448">
        <f t="shared" si="32"/>
        <v>-595</v>
      </c>
      <c r="X68" s="448">
        <v>3500</v>
      </c>
      <c r="Y68" s="448">
        <v>-400</v>
      </c>
      <c r="Z68" s="448">
        <v>-3300</v>
      </c>
    </row>
    <row r="69" spans="1:26" x14ac:dyDescent="0.25">
      <c r="W69" s="514"/>
      <c r="Z69" s="514"/>
    </row>
    <row r="70" spans="1:26" s="231" customFormat="1" x14ac:dyDescent="0.25">
      <c r="A70"/>
      <c r="B70" s="106" t="s">
        <v>309</v>
      </c>
      <c r="C70" s="116"/>
      <c r="D70" s="251">
        <v>-166779.43675133056</v>
      </c>
      <c r="E70" s="251">
        <f t="shared" ref="E70:X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 t="shared" si="33"/>
        <v>-322900</v>
      </c>
      <c r="Y70" s="251">
        <f>Y57+Y59+Y60+Y62+Y68+Y63</f>
        <v>-71800</v>
      </c>
      <c r="Z70" s="251">
        <v>-170000</v>
      </c>
    </row>
    <row r="71" spans="1:26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</row>
    <row r="72" spans="1:26" s="231" customFormat="1" ht="15.75" thickBot="1" x14ac:dyDescent="0.3">
      <c r="A72"/>
      <c r="B72" s="134" t="s">
        <v>311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17">
        <f t="shared" ref="W72:Y72" si="35">W32+W53+W70</f>
        <v>-255129</v>
      </c>
      <c r="X72" s="254">
        <f t="shared" si="35"/>
        <v>-71900</v>
      </c>
      <c r="Y72" s="254">
        <f t="shared" si="35"/>
        <v>8200</v>
      </c>
      <c r="Z72" s="517">
        <v>-120100</v>
      </c>
    </row>
    <row r="73" spans="1:26" s="231" customFormat="1" x14ac:dyDescent="0.25">
      <c r="A73"/>
      <c r="B73" s="134" t="s">
        <v>310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516799.99999999994</v>
      </c>
      <c r="Y73" s="232">
        <v>447300</v>
      </c>
      <c r="Z73" s="233">
        <v>447300</v>
      </c>
    </row>
    <row r="74" spans="1:26" s="231" customFormat="1" x14ac:dyDescent="0.25">
      <c r="A74"/>
      <c r="B74" s="142" t="s">
        <v>308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2400</v>
      </c>
      <c r="Y74" s="141">
        <v>-300</v>
      </c>
      <c r="Z74" s="141">
        <v>-200</v>
      </c>
    </row>
    <row r="75" spans="1:26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43"/>
    </row>
    <row r="76" spans="1:26" s="231" customFormat="1" ht="15.75" thickBot="1" x14ac:dyDescent="0.3">
      <c r="A76"/>
      <c r="B76" s="106" t="s">
        <v>307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W76" si="37">V72+V73+V74</f>
        <v>397768</v>
      </c>
      <c r="W76" s="528">
        <f t="shared" si="37"/>
        <v>264452</v>
      </c>
      <c r="X76" s="240">
        <f>X72+X73+X74</f>
        <v>447299.99999999994</v>
      </c>
      <c r="Y76" s="240">
        <f>Y72+Y73+Y74</f>
        <v>455200</v>
      </c>
      <c r="Z76" s="528">
        <v>327000</v>
      </c>
    </row>
    <row r="77" spans="1:26" x14ac:dyDescent="0.25">
      <c r="B77" s="359" t="s">
        <v>306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/>
      <c r="Y77" s="385"/>
      <c r="Z77" s="385">
        <v>40000</v>
      </c>
    </row>
    <row r="78" spans="1:26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T25"/>
  <sheetViews>
    <sheetView showGridLines="0" tabSelected="1" view="pageBreakPreview" zoomScaleNormal="85" zoomScaleSheetLayoutView="100" workbookViewId="0">
      <pane xSplit="2" topLeftCell="X1" activePane="topRight" state="frozen"/>
      <selection activeCell="AC12" sqref="AC12"/>
      <selection pane="topRight" activeCell="AO5" sqref="AO5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16384" width="9.140625" style="1"/>
  </cols>
  <sheetData>
    <row r="1" spans="2:46" ht="15.75" thickBot="1" x14ac:dyDescent="0.3">
      <c r="B1" s="85" t="s">
        <v>193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6" x14ac:dyDescent="0.25">
      <c r="B2" s="325" t="s">
        <v>194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4</v>
      </c>
      <c r="Q2" s="325" t="s">
        <v>25</v>
      </c>
      <c r="R2" s="325" t="s">
        <v>26</v>
      </c>
      <c r="S2" s="325" t="s">
        <v>27</v>
      </c>
      <c r="T2" s="325" t="s">
        <v>32</v>
      </c>
      <c r="U2" s="325" t="s">
        <v>28</v>
      </c>
      <c r="V2" s="325" t="s">
        <v>29</v>
      </c>
      <c r="W2" s="325" t="s">
        <v>30</v>
      </c>
      <c r="X2" s="325" t="s">
        <v>31</v>
      </c>
      <c r="Y2" s="325" t="s">
        <v>82</v>
      </c>
      <c r="Z2" s="325" t="s">
        <v>42</v>
      </c>
      <c r="AA2" s="325" t="s">
        <v>44</v>
      </c>
      <c r="AB2" s="325" t="s">
        <v>45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</row>
    <row r="3" spans="2:46" s="355" customFormat="1" x14ac:dyDescent="0.25">
      <c r="B3" s="145" t="s">
        <v>195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R3" s="396"/>
    </row>
    <row r="4" spans="2:46" s="355" customFormat="1" x14ac:dyDescent="0.25">
      <c r="B4" s="584" t="s">
        <v>196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R4" s="396"/>
      <c r="AT4" s="396"/>
    </row>
    <row r="5" spans="2:46" s="355" customFormat="1" x14ac:dyDescent="0.25">
      <c r="B5" s="145" t="s">
        <v>197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R5" s="396"/>
      <c r="AT5" s="396"/>
    </row>
    <row r="6" spans="2:46" s="355" customFormat="1" x14ac:dyDescent="0.25">
      <c r="B6" s="145" t="s">
        <v>198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R6" s="396"/>
      <c r="AT6" s="396"/>
    </row>
    <row r="7" spans="2:46" s="355" customFormat="1" x14ac:dyDescent="0.25">
      <c r="B7" s="145" t="s">
        <v>199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R7" s="396"/>
      <c r="AT7" s="396"/>
    </row>
    <row r="8" spans="2:46" s="355" customFormat="1" x14ac:dyDescent="0.25">
      <c r="B8" s="145" t="s">
        <v>200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R8" s="396"/>
      <c r="AT8" s="396"/>
    </row>
    <row r="9" spans="2:46" s="355" customFormat="1" x14ac:dyDescent="0.25">
      <c r="B9" s="145" t="s">
        <v>201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R9" s="396"/>
    </row>
    <row r="10" spans="2:46" s="355" customFormat="1" x14ac:dyDescent="0.25">
      <c r="B10" s="145" t="s">
        <v>202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R10" s="396"/>
    </row>
    <row r="11" spans="2:46" s="355" customFormat="1" x14ac:dyDescent="0.25">
      <c r="B11" s="145" t="s">
        <v>203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R11" s="396"/>
    </row>
    <row r="12" spans="2:46" s="118" customFormat="1" ht="15.75" thickBot="1" x14ac:dyDescent="0.3">
      <c r="B12" s="197" t="s">
        <v>204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R12" s="396"/>
    </row>
    <row r="13" spans="2:46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46" ht="15.75" thickBot="1" x14ac:dyDescent="0.3">
      <c r="B14" s="85" t="s">
        <v>205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6" x14ac:dyDescent="0.25">
      <c r="B15" s="325" t="s">
        <v>206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4</v>
      </c>
      <c r="Q15" s="325" t="s">
        <v>25</v>
      </c>
      <c r="R15" s="325" t="s">
        <v>26</v>
      </c>
      <c r="S15" s="325" t="s">
        <v>27</v>
      </c>
      <c r="T15" s="325" t="s">
        <v>32</v>
      </c>
      <c r="U15" s="325" t="s">
        <v>28</v>
      </c>
      <c r="V15" s="325" t="s">
        <v>29</v>
      </c>
      <c r="W15" s="325" t="s">
        <v>30</v>
      </c>
      <c r="X15" s="325" t="s">
        <v>31</v>
      </c>
      <c r="Y15" s="325" t="s">
        <v>82</v>
      </c>
      <c r="Z15" s="325" t="s">
        <v>42</v>
      </c>
      <c r="AA15" s="325" t="s">
        <v>44</v>
      </c>
      <c r="AB15" s="325" t="s">
        <v>45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</row>
    <row r="16" spans="2:46" s="355" customFormat="1" x14ac:dyDescent="0.25">
      <c r="B16" s="145" t="s">
        <v>195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</row>
    <row r="17" spans="2:42" s="355" customFormat="1" x14ac:dyDescent="0.25">
      <c r="B17" s="584" t="s">
        <v>196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</row>
    <row r="18" spans="2:42" s="355" customFormat="1" x14ac:dyDescent="0.25">
      <c r="B18" s="145" t="s">
        <v>197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</row>
    <row r="19" spans="2:42" s="355" customFormat="1" x14ac:dyDescent="0.25">
      <c r="B19" s="145" t="s">
        <v>198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</row>
    <row r="20" spans="2:42" s="355" customFormat="1" x14ac:dyDescent="0.25">
      <c r="B20" s="145" t="s">
        <v>199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</row>
    <row r="21" spans="2:42" s="355" customFormat="1" x14ac:dyDescent="0.25">
      <c r="B21" s="145" t="s">
        <v>200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</row>
    <row r="22" spans="2:42" s="355" customFormat="1" x14ac:dyDescent="0.25">
      <c r="B22" s="145" t="s">
        <v>201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</row>
    <row r="23" spans="2:42" s="355" customFormat="1" x14ac:dyDescent="0.25">
      <c r="B23" s="145" t="s">
        <v>202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</row>
    <row r="24" spans="2:42" s="118" customFormat="1" x14ac:dyDescent="0.25">
      <c r="B24" s="145" t="s">
        <v>203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</row>
    <row r="25" spans="2:42" s="118" customFormat="1" ht="15.75" thickBot="1" x14ac:dyDescent="0.3">
      <c r="B25" s="197" t="s">
        <v>204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C45"/>
  <sheetViews>
    <sheetView showGridLines="0" view="pageBreakPreview" zoomScaleNormal="100" zoomScaleSheetLayoutView="100" workbookViewId="0">
      <pane xSplit="3" topLeftCell="T1" activePane="topRight" state="frozen"/>
      <selection activeCell="F15" sqref="F15"/>
      <selection pane="topRight" activeCell="AF9" sqref="AF9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29" width="16.140625" style="5" customWidth="1"/>
    <col min="30" max="16384" width="9.140625" style="5"/>
  </cols>
  <sheetData>
    <row r="1" spans="2:29" x14ac:dyDescent="0.2">
      <c r="B1" s="85" t="s">
        <v>155</v>
      </c>
    </row>
    <row r="2" spans="2:29" s="15" customFormat="1" ht="15" customHeight="1" x14ac:dyDescent="0.2">
      <c r="B2" s="769" t="s">
        <v>156</v>
      </c>
      <c r="C2" s="23"/>
      <c r="D2" s="770" t="s">
        <v>167</v>
      </c>
      <c r="E2" s="770" t="s">
        <v>168</v>
      </c>
      <c r="F2" s="770" t="s">
        <v>169</v>
      </c>
      <c r="G2" s="766" t="s">
        <v>170</v>
      </c>
      <c r="H2" s="766" t="s">
        <v>171</v>
      </c>
      <c r="I2" s="766" t="s">
        <v>172</v>
      </c>
      <c r="J2" s="766" t="s">
        <v>173</v>
      </c>
      <c r="K2" s="766" t="s">
        <v>174</v>
      </c>
      <c r="L2" s="766" t="s">
        <v>175</v>
      </c>
      <c r="M2" s="766" t="s">
        <v>176</v>
      </c>
      <c r="N2" s="766" t="s">
        <v>177</v>
      </c>
      <c r="O2" s="766" t="s">
        <v>178</v>
      </c>
      <c r="P2" s="766" t="s">
        <v>179</v>
      </c>
      <c r="Q2" s="766" t="s">
        <v>180</v>
      </c>
      <c r="R2" s="766" t="s">
        <v>181</v>
      </c>
      <c r="S2" s="766" t="s">
        <v>182</v>
      </c>
      <c r="T2" s="766" t="s">
        <v>183</v>
      </c>
      <c r="U2" s="766" t="s">
        <v>184</v>
      </c>
      <c r="V2" s="766" t="s">
        <v>185</v>
      </c>
      <c r="W2" s="766" t="s">
        <v>186</v>
      </c>
      <c r="X2" s="766" t="s">
        <v>187</v>
      </c>
      <c r="Y2" s="766" t="s">
        <v>188</v>
      </c>
      <c r="Z2" s="766" t="s">
        <v>189</v>
      </c>
      <c r="AA2" s="766" t="s">
        <v>190</v>
      </c>
      <c r="AB2" s="766" t="s">
        <v>191</v>
      </c>
      <c r="AC2" s="766" t="s">
        <v>192</v>
      </c>
    </row>
    <row r="3" spans="2:29" s="15" customFormat="1" ht="9.75" customHeight="1" x14ac:dyDescent="0.2">
      <c r="B3" s="769"/>
      <c r="C3" s="55"/>
      <c r="D3" s="771"/>
      <c r="E3" s="771"/>
      <c r="F3" s="771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67"/>
    </row>
    <row r="4" spans="2:29" s="105" customFormat="1" x14ac:dyDescent="0.2">
      <c r="B4" s="200" t="s">
        <v>157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</row>
    <row r="5" spans="2:29" s="105" customFormat="1" x14ac:dyDescent="0.2">
      <c r="B5" s="201" t="s">
        <v>158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</row>
    <row r="6" spans="2:29" s="105" customFormat="1" x14ac:dyDescent="0.2">
      <c r="B6" s="201" t="s">
        <v>159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</row>
    <row r="7" spans="2:29" s="105" customFormat="1" ht="13.5" customHeight="1" x14ac:dyDescent="0.2">
      <c r="B7" s="202" t="s">
        <v>160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</row>
    <row r="8" spans="2:29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29" s="15" customFormat="1" ht="13.5" thickBot="1" x14ac:dyDescent="0.25">
      <c r="B9" s="85" t="s">
        <v>161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29" s="15" customFormat="1" ht="12.75" customHeight="1" x14ac:dyDescent="0.2">
      <c r="B10" s="768" t="s">
        <v>162</v>
      </c>
      <c r="D10" s="770" t="s">
        <v>167</v>
      </c>
      <c r="E10" s="770" t="s">
        <v>168</v>
      </c>
      <c r="F10" s="770" t="s">
        <v>169</v>
      </c>
      <c r="G10" s="766" t="s">
        <v>170</v>
      </c>
      <c r="H10" s="766" t="s">
        <v>171</v>
      </c>
      <c r="I10" s="766" t="s">
        <v>172</v>
      </c>
      <c r="J10" s="766" t="s">
        <v>173</v>
      </c>
      <c r="K10" s="766" t="s">
        <v>174</v>
      </c>
      <c r="L10" s="766" t="s">
        <v>175</v>
      </c>
      <c r="M10" s="766" t="s">
        <v>176</v>
      </c>
      <c r="N10" s="766" t="s">
        <v>177</v>
      </c>
      <c r="O10" s="766" t="s">
        <v>178</v>
      </c>
      <c r="P10" s="766" t="s">
        <v>179</v>
      </c>
      <c r="Q10" s="766" t="s">
        <v>180</v>
      </c>
      <c r="R10" s="766" t="s">
        <v>181</v>
      </c>
      <c r="S10" s="766" t="s">
        <v>182</v>
      </c>
      <c r="T10" s="766" t="s">
        <v>183</v>
      </c>
      <c r="U10" s="766" t="s">
        <v>184</v>
      </c>
      <c r="V10" s="766" t="s">
        <v>185</v>
      </c>
      <c r="W10" s="766" t="s">
        <v>186</v>
      </c>
      <c r="X10" s="766" t="s">
        <v>187</v>
      </c>
      <c r="Y10" s="766" t="s">
        <v>188</v>
      </c>
      <c r="Z10" s="766" t="s">
        <v>189</v>
      </c>
      <c r="AA10" s="766" t="s">
        <v>190</v>
      </c>
      <c r="AB10" s="766" t="s">
        <v>191</v>
      </c>
      <c r="AC10" s="766" t="s">
        <v>192</v>
      </c>
    </row>
    <row r="11" spans="2:29" s="15" customFormat="1" ht="15" customHeight="1" x14ac:dyDescent="0.2">
      <c r="B11" s="769" t="s">
        <v>163</v>
      </c>
      <c r="D11" s="771"/>
      <c r="E11" s="771"/>
      <c r="F11" s="771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767"/>
    </row>
    <row r="12" spans="2:29" s="105" customFormat="1" x14ac:dyDescent="0.2">
      <c r="B12" s="201" t="s">
        <v>164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</row>
    <row r="13" spans="2:29" s="105" customFormat="1" x14ac:dyDescent="0.2">
      <c r="B13" s="201" t="s">
        <v>165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</row>
    <row r="14" spans="2:29" s="105" customFormat="1" x14ac:dyDescent="0.2">
      <c r="B14" s="203" t="s">
        <v>166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</row>
    <row r="15" spans="2:29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</row>
    <row r="16" spans="2:29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3:16383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3:16383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3:16383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3:16383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3:16383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3:16383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3:16383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3:16383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3:16383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3:16383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C42" s="358"/>
    </row>
    <row r="43" spans="12:29 16383:16383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3:16383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3:16383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54"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R10:R11"/>
    <mergeCell ref="Q10:Q11"/>
    <mergeCell ref="Q2:Q3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2019-12-02T12:48:56Z</dcterms:modified>
</cp:coreProperties>
</file>