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672" firstSheet="4" activeTab="5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DOCHODY'!$A$1:$XEG$48</definedName>
    <definedName name="_xlnm.Print_Area" localSheetId="4">'DANE OPERACYJNE'!$A$1:$AS$26</definedName>
    <definedName name="_xlnm.Print_Area" localSheetId="2">KAPITAŁY!$A$1:$M$736</definedName>
    <definedName name="_xlnm.Print_Area" localSheetId="3">PRZEPŁYWY!$A$1:$WHX$78</definedName>
    <definedName name="_xlnm.Print_Area" localSheetId="1">'SYTUACJA FINANSOWA'!$A$1:$AR$76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M72" i="5"/>
  <c r="M62" i="5"/>
  <c r="M52" i="5"/>
  <c r="M33" i="5"/>
  <c r="M21" i="5"/>
  <c r="Z32" i="12"/>
  <c r="M73" i="5" l="1"/>
  <c r="M75" i="5" s="1"/>
  <c r="M35" i="5"/>
  <c r="AA71" i="12"/>
  <c r="AA53" i="12"/>
  <c r="AA73" i="12" l="1"/>
  <c r="AA77" i="12" s="1"/>
  <c r="L35" i="4" l="1"/>
  <c r="K35" i="4"/>
  <c r="J35" i="4"/>
  <c r="I35" i="4"/>
  <c r="L31" i="4"/>
  <c r="L36" i="4" s="1"/>
  <c r="K31" i="4"/>
  <c r="K36" i="4" s="1"/>
  <c r="J31" i="4"/>
  <c r="J36" i="4" s="1"/>
  <c r="I31" i="4"/>
  <c r="I36" i="4" s="1"/>
  <c r="L14" i="4"/>
  <c r="K14" i="4"/>
  <c r="J14" i="4"/>
  <c r="L12" i="4"/>
  <c r="L17" i="4" s="1"/>
  <c r="L19" i="4" s="1"/>
  <c r="L23" i="4" s="1"/>
  <c r="L25" i="4" s="1"/>
  <c r="L37" i="4" s="1"/>
  <c r="L43" i="4" s="1"/>
  <c r="K12" i="4"/>
  <c r="J12" i="4"/>
  <c r="I12" i="4"/>
  <c r="I17" i="4" s="1"/>
  <c r="I19" i="4" s="1"/>
  <c r="I23" i="4" s="1"/>
  <c r="I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J17" i="4" l="1"/>
  <c r="J19" i="4" s="1"/>
  <c r="J23" i="4" s="1"/>
  <c r="J25" i="4" s="1"/>
  <c r="K17" i="4"/>
  <c r="K19" i="4" s="1"/>
  <c r="K23" i="4" s="1"/>
  <c r="K25" i="4" s="1"/>
  <c r="K37" i="4" s="1"/>
  <c r="K43" i="4" s="1"/>
  <c r="X71" i="12"/>
  <c r="P71" i="12"/>
  <c r="U71" i="12"/>
  <c r="V53" i="12"/>
  <c r="I37" i="4"/>
  <c r="I43" i="4" s="1"/>
  <c r="I48" i="4"/>
  <c r="I40" i="4"/>
  <c r="J48" i="4"/>
  <c r="J40" i="4"/>
  <c r="J37" i="4"/>
  <c r="J43" i="4" s="1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X23" i="12" l="1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U21" i="5" l="1"/>
  <c r="AU72" i="5"/>
  <c r="AU52" i="5"/>
  <c r="AU62" i="5" l="1"/>
  <c r="AU73" i="5" s="1"/>
  <c r="AU75" i="5" s="1"/>
  <c r="AU32" i="5"/>
  <c r="AU35" i="5" s="1"/>
  <c r="AT62" i="5" l="1"/>
  <c r="AT72" i="5"/>
  <c r="AT52" i="5"/>
  <c r="Y13" i="11"/>
  <c r="Y4" i="11"/>
  <c r="AH26" i="4"/>
  <c r="AG26" i="4"/>
  <c r="AG24" i="4" s="1"/>
  <c r="AF22" i="4"/>
  <c r="AE22" i="4"/>
  <c r="AD22" i="4"/>
  <c r="AC22" i="4"/>
  <c r="AB22" i="4"/>
  <c r="AF11" i="4"/>
  <c r="AE11" i="4"/>
  <c r="AE26" i="4" s="1"/>
  <c r="AE24" i="4" s="1"/>
  <c r="AD11" i="4"/>
  <c r="AD26" i="4" s="1"/>
  <c r="AD24" i="4" s="1"/>
  <c r="AC11" i="4"/>
  <c r="AB11" i="4"/>
  <c r="AA11" i="4"/>
  <c r="Z22" i="4"/>
  <c r="Y22" i="4"/>
  <c r="X22" i="4"/>
  <c r="W22" i="4"/>
  <c r="V22" i="4"/>
  <c r="U22" i="4"/>
  <c r="T22" i="4"/>
  <c r="S22" i="4"/>
  <c r="R22" i="4"/>
  <c r="AA22" i="4"/>
  <c r="AT73" i="5" l="1"/>
  <c r="AT75" i="5" s="1"/>
  <c r="AB26" i="4"/>
  <c r="AB24" i="4" s="1"/>
  <c r="AF26" i="4"/>
  <c r="AF24" i="4" s="1"/>
  <c r="AC26" i="4"/>
  <c r="AC24" i="4" s="1"/>
  <c r="AA26" i="4"/>
  <c r="AA35" i="4" s="1"/>
  <c r="AA40" i="4" s="1"/>
  <c r="X4" i="11" l="1"/>
  <c r="AS72" i="5"/>
  <c r="AS62" i="5"/>
  <c r="AS52" i="5"/>
  <c r="AS32" i="5"/>
  <c r="AS33" i="5" s="1"/>
  <c r="AS21" i="5"/>
  <c r="AL22" i="4"/>
  <c r="AL11" i="4"/>
  <c r="AS73" i="5" l="1"/>
  <c r="AS75" i="5" s="1"/>
  <c r="AS35" i="5"/>
  <c r="AL24" i="4"/>
  <c r="AL26" i="4"/>
  <c r="AL35" i="4" s="1"/>
  <c r="AL40" i="4" s="1"/>
  <c r="W4" i="11" l="1"/>
  <c r="AH50" i="5" l="1"/>
  <c r="AI50" i="5"/>
  <c r="AJ50" i="5"/>
  <c r="AK50" i="5"/>
  <c r="AL50" i="5"/>
  <c r="AM50" i="5"/>
  <c r="AN50" i="5" l="1"/>
  <c r="V13" i="11"/>
  <c r="V4" i="11"/>
  <c r="AJ11" i="4"/>
  <c r="AJ22" i="4"/>
  <c r="T32" i="12" l="1"/>
  <c r="T73" i="12" s="1"/>
  <c r="T77" i="12" s="1"/>
  <c r="AQ72" i="5"/>
  <c r="AQ62" i="5"/>
  <c r="AQ52" i="5"/>
  <c r="AQ32" i="5"/>
  <c r="AQ33" i="5" s="1"/>
  <c r="AQ21" i="5"/>
  <c r="AJ26" i="4"/>
  <c r="AJ35" i="4" s="1"/>
  <c r="AJ40" i="4" s="1"/>
  <c r="AJ24" i="4"/>
  <c r="U4" i="11"/>
  <c r="AP72" i="5"/>
  <c r="AP62" i="5"/>
  <c r="AP52" i="5"/>
  <c r="AP32" i="5"/>
  <c r="AP21" i="5"/>
  <c r="AI22" i="4"/>
  <c r="AI11" i="4"/>
  <c r="U13" i="11"/>
  <c r="AP73" i="5" l="1"/>
  <c r="AP75" i="5" s="1"/>
  <c r="AP35" i="5"/>
  <c r="AP33" i="5"/>
  <c r="AI24" i="4"/>
  <c r="AQ73" i="5"/>
  <c r="AQ75" i="5" s="1"/>
  <c r="AQ35" i="5"/>
  <c r="AI26" i="4"/>
  <c r="AI35" i="4" s="1"/>
  <c r="AI40" i="4" s="1"/>
  <c r="AN21" i="5"/>
  <c r="AN32" i="5"/>
  <c r="AN33" i="5" s="1"/>
  <c r="AN52" i="5"/>
  <c r="AN62" i="5"/>
  <c r="AN72" i="5"/>
  <c r="AJ21" i="5"/>
  <c r="AJ32" i="5"/>
  <c r="AJ33" i="5" s="1"/>
  <c r="AJ52" i="5"/>
  <c r="AJ62" i="5"/>
  <c r="AJ72" i="5"/>
  <c r="AJ73" i="5" l="1"/>
  <c r="AJ75" i="5" s="1"/>
  <c r="AN35" i="5"/>
  <c r="AJ35" i="5"/>
  <c r="AN73" i="5"/>
  <c r="AN75" i="5" s="1"/>
  <c r="AG26" i="8"/>
  <c r="AG12" i="8"/>
  <c r="T13" i="11"/>
  <c r="T4" i="11"/>
  <c r="AR22" i="4" l="1"/>
  <c r="AR11" i="4"/>
  <c r="AS11" i="4"/>
  <c r="AS22" i="4"/>
  <c r="AR26" i="4" l="1"/>
  <c r="AR35" i="4" s="1"/>
  <c r="AR40" i="4" s="1"/>
  <c r="AS26" i="4"/>
  <c r="AS35" i="4" s="1"/>
  <c r="AS40" i="4" l="1"/>
  <c r="AR24" i="4"/>
  <c r="AS24" i="4"/>
  <c r="AE12" i="8" l="1"/>
  <c r="AD26" i="8" l="1"/>
  <c r="AC26" i="8"/>
  <c r="AC12" i="8"/>
  <c r="AD12" i="8" l="1"/>
  <c r="R24" i="4" l="1"/>
  <c r="S24" i="4"/>
  <c r="T24" i="4"/>
  <c r="U24" i="4"/>
  <c r="V24" i="4"/>
  <c r="W24" i="4"/>
  <c r="X24" i="4"/>
  <c r="Y24" i="4"/>
  <c r="Z24" i="4"/>
  <c r="AA24" i="4"/>
  <c r="AG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<sst xmlns="http://schemas.openxmlformats.org/spreadsheetml/2006/main" count="3666" uniqueCount="739">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</sst>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908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2" borderId="0" xfId="2" applyNumberFormat="1" applyFont="1" applyFill="1"/>
    <xf numFmtId="173" fontId="30" fillId="2" borderId="52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72" fontId="31" fillId="0" borderId="0" xfId="3" applyNumberFormat="1" applyFont="1" applyFill="1" applyAlignment="1">
      <alignment horizontal="right" vertical="center" wrapText="1"/>
    </xf>
    <xf numFmtId="4" fontId="31" fillId="3" borderId="0" xfId="3" applyNumberFormat="1" applyFont="1" applyFill="1"/>
    <xf numFmtId="0" fontId="65" fillId="0" borderId="0" xfId="0" applyFont="1" applyAlignment="1">
      <alignment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4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left" vertical="center" wrapText="1"/>
    </xf>
    <xf numFmtId="0" fontId="59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42" xfId="0" applyFont="1" applyFill="1" applyBorder="1" applyAlignment="1">
      <alignment horizontal="right" vertical="center" wrapText="1"/>
    </xf>
    <xf numFmtId="0" fontId="68" fillId="12" borderId="53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4" xfId="0" applyFont="1" applyFill="1" applyBorder="1" applyAlignment="1">
      <alignment horizontal="right" vertical="center" wrapText="1"/>
    </xf>
    <xf numFmtId="0" fontId="68" fillId="12" borderId="54" xfId="0" applyFont="1" applyFill="1" applyBorder="1" applyAlignment="1">
      <alignment horizontal="right" vertical="center" wrapText="1"/>
    </xf>
    <xf numFmtId="4" fontId="59" fillId="15" borderId="4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 vertical="center"/>
    </xf>
    <xf numFmtId="0" fontId="68" fillId="15" borderId="41" xfId="0" applyFont="1" applyFill="1" applyBorder="1" applyAlignment="1">
      <alignment horizontal="right" vertical="center" wrapText="1"/>
    </xf>
    <xf numFmtId="0" fontId="68" fillId="4" borderId="5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8" fillId="0" borderId="55" xfId="0" applyFont="1" applyBorder="1" applyAlignment="1">
      <alignment horizontal="left" vertical="center" wrapText="1"/>
    </xf>
    <xf numFmtId="4" fontId="79" fillId="0" borderId="0" xfId="3" applyNumberFormat="1" applyFont="1" applyFill="1"/>
    <xf numFmtId="0" fontId="36" fillId="5" borderId="0" xfId="6" applyFont="1" applyFill="1" applyBorder="1" applyAlignment="1">
      <alignment horizontal="left" vertical="center" wrapText="1" readingOrder="1"/>
    </xf>
    <xf numFmtId="3" fontId="36" fillId="5" borderId="0" xfId="6" applyNumberFormat="1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4" fontId="31" fillId="3" borderId="0" xfId="3" applyNumberFormat="1" applyFont="1" applyFill="1" applyBorder="1"/>
    <xf numFmtId="0" fontId="60" fillId="12" borderId="23" xfId="0" applyFont="1" applyFill="1" applyBorder="1" applyAlignment="1">
      <alignment horizontal="right" vertical="center" wrapText="1"/>
    </xf>
    <xf numFmtId="0" fontId="72" fillId="4" borderId="0" xfId="13" applyFill="1" applyAlignment="1">
      <alignment horizontal="lef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lef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170" fontId="67" fillId="12" borderId="23" xfId="0" applyNumberFormat="1" applyFont="1" applyFill="1" applyBorder="1" applyAlignment="1">
      <alignment horizontal="right" vertical="center" wrapText="1"/>
    </xf>
    <xf numFmtId="0" fontId="31" fillId="3" borderId="0" xfId="11" applyFont="1" applyFill="1" applyAlignment="1">
      <alignment horizontal="right"/>
    </xf>
    <xf numFmtId="164" fontId="31" fillId="0" borderId="0" xfId="11" applyNumberFormat="1" applyFont="1" applyFill="1" applyAlignment="1">
      <alignment horizontal="right" vertical="center" wrapText="1"/>
    </xf>
    <xf numFmtId="174" fontId="67" fillId="12" borderId="23" xfId="0" applyNumberFormat="1" applyFont="1" applyFill="1" applyBorder="1" applyAlignment="1">
      <alignment horizontal="right" vertical="center" wrapText="1"/>
    </xf>
    <xf numFmtId="174" fontId="68" fillId="4" borderId="56" xfId="0" applyNumberFormat="1" applyFont="1" applyFill="1" applyBorder="1" applyAlignment="1">
      <alignment horizontal="right" vertical="center" wrapText="1"/>
    </xf>
    <xf numFmtId="174" fontId="68" fillId="4" borderId="23" xfId="0" applyNumberFormat="1" applyFont="1" applyFill="1" applyBorder="1" applyAlignment="1">
      <alignment horizontal="right" vertical="center" wrapText="1"/>
    </xf>
    <xf numFmtId="174" fontId="59" fillId="15" borderId="44" xfId="0" applyNumberFormat="1" applyFont="1" applyFill="1" applyBorder="1" applyAlignment="1">
      <alignment horizontal="right" vertical="center" wrapText="1"/>
    </xf>
    <xf numFmtId="174" fontId="59" fillId="15" borderId="43" xfId="0" applyNumberFormat="1" applyFont="1" applyFill="1" applyBorder="1" applyAlignment="1">
      <alignment horizontal="right" vertical="center" wrapText="1"/>
    </xf>
    <xf numFmtId="174" fontId="68" fillId="12" borderId="53" xfId="0" applyNumberFormat="1" applyFont="1" applyFill="1" applyBorder="1" applyAlignment="1">
      <alignment horizontal="right" vertical="center" wrapText="1"/>
    </xf>
    <xf numFmtId="174" fontId="68" fillId="12" borderId="56" xfId="0" applyNumberFormat="1" applyFont="1" applyFill="1" applyBorder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right" vertical="center" wrapText="1"/>
    </xf>
    <xf numFmtId="174" fontId="12" fillId="0" borderId="0" xfId="3" applyNumberFormat="1" applyFont="1" applyFill="1" applyBorder="1"/>
    <xf numFmtId="174" fontId="12" fillId="3" borderId="0" xfId="3" applyNumberFormat="1" applyFont="1" applyFill="1" applyBorder="1"/>
    <xf numFmtId="175" fontId="59" fillId="15" borderId="3" xfId="14" applyNumberFormat="1" applyFont="1" applyFill="1" applyBorder="1" applyAlignment="1">
      <alignment horizontal="right" vertical="center" wrapText="1"/>
    </xf>
    <xf numFmtId="175" fontId="59" fillId="15" borderId="43" xfId="14" applyNumberFormat="1" applyFont="1" applyFill="1" applyBorder="1" applyAlignment="1">
      <alignment horizontal="right" vertical="center" wrapText="1"/>
    </xf>
    <xf numFmtId="175" fontId="59" fillId="15" borderId="42" xfId="14" applyNumberFormat="1" applyFont="1" applyFill="1" applyBorder="1" applyAlignment="1">
      <alignment horizontal="right" vertical="center" wrapText="1"/>
    </xf>
    <xf numFmtId="175" fontId="59" fillId="15" borderId="44" xfId="14" applyNumberFormat="1" applyFont="1" applyFill="1" applyBorder="1" applyAlignment="1">
      <alignment horizontal="right" vertical="center" wrapText="1"/>
    </xf>
    <xf numFmtId="175" fontId="59" fillId="15" borderId="41" xfId="14" applyNumberFormat="1" applyFont="1" applyFill="1" applyBorder="1" applyAlignment="1">
      <alignment horizontal="right" vertical="center" wrapText="1"/>
    </xf>
    <xf numFmtId="175" fontId="68" fillId="15" borderId="41" xfId="14" applyNumberFormat="1" applyFont="1" applyFill="1" applyBorder="1" applyAlignment="1">
      <alignment horizontal="right" vertical="center" wrapText="1"/>
    </xf>
    <xf numFmtId="3" fontId="12" fillId="3" borderId="0" xfId="3" applyNumberFormat="1" applyFont="1" applyFill="1"/>
    <xf numFmtId="0" fontId="59" fillId="15" borderId="0" xfId="0" applyFont="1" applyFill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174" fontId="60" fillId="12" borderId="23" xfId="0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4" fontId="44" fillId="13" borderId="3" xfId="0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50" xfId="14" applyNumberFormat="1" applyFont="1" applyFill="1" applyBorder="1" applyAlignment="1">
      <alignment horizontal="right" vertical="center" wrapText="1"/>
    </xf>
    <xf numFmtId="175" fontId="30" fillId="0" borderId="51" xfId="14" applyNumberFormat="1" applyFont="1" applyFill="1" applyBorder="1" applyAlignment="1">
      <alignment horizontal="right" vertical="center" wrapText="1"/>
    </xf>
    <xf numFmtId="175" fontId="31" fillId="0" borderId="52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0" fillId="0" borderId="49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/>
    <xf numFmtId="175" fontId="30" fillId="0" borderId="52" xfId="14" applyNumberFormat="1" applyFont="1" applyFill="1" applyBorder="1" applyAlignment="1">
      <alignment horizontal="right" vertical="center" wrapText="1"/>
    </xf>
    <xf numFmtId="167" fontId="31" fillId="0" borderId="0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Alignment="1">
      <alignment horizontal="right" vertical="center" wrapText="1"/>
    </xf>
    <xf numFmtId="174" fontId="31" fillId="12" borderId="49" xfId="14" applyNumberFormat="1" applyFont="1" applyFill="1" applyBorder="1" applyAlignment="1">
      <alignment horizontal="right" vertical="center" wrapText="1"/>
    </xf>
    <xf numFmtId="174" fontId="31" fillId="12" borderId="50" xfId="4" applyNumberFormat="1" applyFont="1" applyFill="1" applyBorder="1" applyAlignment="1">
      <alignment horizontal="right" vertical="center" wrapText="1"/>
    </xf>
    <xf numFmtId="174" fontId="31" fillId="12" borderId="49" xfId="4" applyNumberFormat="1" applyFont="1" applyFill="1" applyBorder="1" applyAlignment="1">
      <alignment horizontal="right" vertical="center" wrapText="1"/>
    </xf>
    <xf numFmtId="174" fontId="30" fillId="12" borderId="51" xfId="4" applyNumberFormat="1" applyFont="1" applyFill="1" applyBorder="1" applyAlignment="1">
      <alignment horizontal="right" vertical="center" wrapText="1"/>
    </xf>
    <xf numFmtId="174" fontId="31" fillId="12" borderId="52" xfId="4" applyNumberFormat="1" applyFont="1" applyFill="1" applyBorder="1" applyAlignment="1">
      <alignment horizontal="right" vertical="center" wrapText="1"/>
    </xf>
    <xf numFmtId="174" fontId="30" fillId="12" borderId="0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2" fontId="30" fillId="12" borderId="0" xfId="4" applyNumberFormat="1" applyFont="1" applyFill="1" applyAlignment="1">
      <alignment horizontal="right" vertical="center" wrapText="1"/>
    </xf>
    <xf numFmtId="172" fontId="31" fillId="12" borderId="0" xfId="3" applyNumberFormat="1" applyFont="1" applyFill="1" applyAlignment="1">
      <alignment horizontal="right" vertical="center" wrapText="1"/>
    </xf>
    <xf numFmtId="0" fontId="31" fillId="14" borderId="0" xfId="3" applyFont="1" applyFill="1"/>
    <xf numFmtId="170" fontId="30" fillId="12" borderId="11" xfId="3" applyNumberFormat="1" applyFont="1" applyFill="1" applyBorder="1" applyAlignment="1">
      <alignment horizontal="right" vertical="center" wrapText="1"/>
    </xf>
    <xf numFmtId="172" fontId="31" fillId="12" borderId="0" xfId="3" applyNumberFormat="1" applyFont="1" applyFill="1" applyBorder="1" applyAlignment="1">
      <alignment horizontal="right" vertical="center" wrapText="1"/>
    </xf>
    <xf numFmtId="172" fontId="30" fillId="12" borderId="11" xfId="3" applyNumberFormat="1" applyFont="1" applyFill="1" applyBorder="1" applyAlignment="1">
      <alignment horizontal="right" vertical="center" wrapText="1"/>
    </xf>
    <xf numFmtId="172" fontId="30" fillId="12" borderId="5" xfId="3" applyNumberFormat="1" applyFont="1" applyFill="1" applyBorder="1" applyAlignment="1">
      <alignment horizontal="right" vertical="center" wrapText="1"/>
    </xf>
    <xf numFmtId="172" fontId="30" fillId="12" borderId="12" xfId="3" applyNumberFormat="1" applyFont="1" applyFill="1" applyBorder="1" applyAlignment="1">
      <alignment horizontal="right" vertical="center" wrapText="1"/>
    </xf>
    <xf numFmtId="172" fontId="30" fillId="12" borderId="13" xfId="3" applyNumberFormat="1" applyFont="1" applyFill="1" applyBorder="1" applyAlignment="1">
      <alignment horizontal="right" vertical="center" wrapText="1"/>
    </xf>
    <xf numFmtId="3" fontId="38" fillId="12" borderId="0" xfId="6" applyNumberFormat="1" applyFont="1" applyFill="1" applyBorder="1" applyAlignment="1">
      <alignment horizontal="right" vertical="center" wrapText="1"/>
    </xf>
    <xf numFmtId="3" fontId="40" fillId="12" borderId="0" xfId="6" applyNumberFormat="1" applyFont="1" applyFill="1" applyBorder="1" applyAlignment="1">
      <alignment horizontal="right" vertical="center" wrapText="1"/>
    </xf>
    <xf numFmtId="3" fontId="36" fillId="14" borderId="5" xfId="6" applyNumberFormat="1" applyFont="1" applyFill="1" applyBorder="1" applyAlignment="1">
      <alignment horizontal="right" vertical="center" wrapText="1"/>
    </xf>
    <xf numFmtId="3" fontId="30" fillId="14" borderId="0" xfId="3" applyNumberFormat="1" applyFont="1" applyFill="1" applyBorder="1"/>
    <xf numFmtId="3" fontId="31" fillId="14" borderId="0" xfId="3" applyNumberFormat="1" applyFont="1" applyFill="1" applyBorder="1"/>
    <xf numFmtId="3" fontId="30" fillId="14" borderId="4" xfId="3" applyNumberFormat="1" applyFont="1" applyFill="1" applyBorder="1"/>
    <xf numFmtId="3" fontId="31" fillId="12" borderId="0" xfId="3" applyNumberFormat="1" applyFont="1" applyFill="1" applyBorder="1"/>
    <xf numFmtId="3" fontId="30" fillId="12" borderId="4" xfId="3" applyNumberFormat="1" applyFont="1" applyFill="1" applyBorder="1"/>
    <xf numFmtId="0" fontId="31" fillId="0" borderId="0" xfId="3" applyFont="1" applyFill="1"/>
    <xf numFmtId="0" fontId="75" fillId="0" borderId="0" xfId="0" applyFont="1" applyFill="1"/>
    <xf numFmtId="0" fontId="68" fillId="4" borderId="28" xfId="0" applyFont="1" applyFill="1" applyBorder="1" applyAlignment="1">
      <alignment horizontal="left"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3" xfId="0" applyFont="1" applyFill="1" applyBorder="1" applyAlignment="1">
      <alignment horizontal="right" vertical="center" wrapText="1"/>
    </xf>
    <xf numFmtId="3" fontId="36" fillId="0" borderId="5" xfId="6" applyNumberFormat="1" applyFont="1" applyFill="1" applyBorder="1" applyAlignment="1">
      <alignment horizontal="right" vertical="center" wrapText="1"/>
    </xf>
    <xf numFmtId="0" fontId="44" fillId="0" borderId="1" xfId="6" applyFont="1" applyFill="1" applyBorder="1" applyAlignment="1">
      <alignment horizontal="right" vertical="center" wrapText="1"/>
    </xf>
    <xf numFmtId="3" fontId="30" fillId="0" borderId="0" xfId="3" applyNumberFormat="1" applyFont="1" applyFill="1" applyBorder="1"/>
    <xf numFmtId="170" fontId="67" fillId="4" borderId="28" xfId="0" applyNumberFormat="1" applyFont="1" applyFill="1" applyBorder="1" applyAlignment="1">
      <alignment horizontal="right" vertical="center" wrapText="1"/>
    </xf>
    <xf numFmtId="170" fontId="59" fillId="15" borderId="3" xfId="0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12" borderId="46" xfId="0" applyFont="1" applyFill="1" applyBorder="1" applyAlignment="1">
      <alignment horizontal="right" vertical="center" wrapText="1"/>
    </xf>
    <xf numFmtId="4" fontId="59" fillId="15" borderId="58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right" vertical="center"/>
    </xf>
    <xf numFmtId="170" fontId="31" fillId="12" borderId="49" xfId="4" applyNumberFormat="1" applyFont="1" applyFill="1" applyBorder="1" applyAlignment="1">
      <alignment horizontal="right" vertical="center" wrapText="1"/>
    </xf>
    <xf numFmtId="170" fontId="31" fillId="12" borderId="50" xfId="4" applyNumberFormat="1" applyFont="1" applyFill="1" applyBorder="1" applyAlignment="1">
      <alignment horizontal="right" vertical="center" wrapText="1"/>
    </xf>
    <xf numFmtId="170" fontId="30" fillId="0" borderId="11" xfId="3" applyNumberFormat="1" applyFont="1" applyFill="1" applyBorder="1" applyAlignment="1">
      <alignment horizontal="right" vertical="center" wrapText="1"/>
    </xf>
    <xf numFmtId="0" fontId="33" fillId="0" borderId="0" xfId="3" applyFont="1" applyFill="1"/>
    <xf numFmtId="172" fontId="31" fillId="0" borderId="0" xfId="3" applyNumberFormat="1" applyFont="1" applyFill="1" applyBorder="1" applyAlignment="1">
      <alignment horizontal="right" vertical="center" wrapText="1"/>
    </xf>
    <xf numFmtId="172" fontId="30" fillId="0" borderId="11" xfId="3" applyNumberFormat="1" applyFont="1" applyFill="1" applyBorder="1" applyAlignment="1">
      <alignment horizontal="right" vertical="center" wrapText="1"/>
    </xf>
    <xf numFmtId="41" fontId="32" fillId="0" borderId="12" xfId="3" applyNumberFormat="1" applyFont="1" applyFill="1" applyBorder="1" applyAlignment="1">
      <alignment horizontal="right" vertical="center" wrapText="1"/>
    </xf>
    <xf numFmtId="172" fontId="30" fillId="0" borderId="5" xfId="3" applyNumberFormat="1" applyFont="1" applyFill="1" applyBorder="1" applyAlignment="1">
      <alignment horizontal="right" vertical="center" wrapText="1"/>
    </xf>
    <xf numFmtId="172" fontId="30" fillId="0" borderId="12" xfId="3" applyNumberFormat="1" applyFont="1" applyFill="1" applyBorder="1" applyAlignment="1">
      <alignment horizontal="right" vertical="center" wrapText="1"/>
    </xf>
    <xf numFmtId="172" fontId="30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59" fillId="15" borderId="59" xfId="0" applyNumberFormat="1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0" fontId="59" fillId="15" borderId="59" xfId="0" applyFont="1" applyFill="1" applyBorder="1" applyAlignment="1">
      <alignment horizontal="right" vertical="center" wrapText="1"/>
    </xf>
    <xf numFmtId="0" fontId="68" fillId="15" borderId="59" xfId="0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7" fillId="0" borderId="54" xfId="0" applyFont="1" applyBorder="1" applyAlignment="1">
      <alignment horizontal="left" vertical="center" wrapText="1"/>
    </xf>
    <xf numFmtId="4" fontId="67" fillId="4" borderId="23" xfId="0" applyNumberFormat="1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59" fillId="15" borderId="62" xfId="0" applyFont="1" applyFill="1" applyBorder="1" applyAlignment="1">
      <alignment horizontal="right" vertical="center" wrapText="1"/>
    </xf>
    <xf numFmtId="0" fontId="68" fillId="4" borderId="61" xfId="0" applyFont="1" applyFill="1" applyBorder="1" applyAlignment="1">
      <alignment horizontal="right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68" fillId="12" borderId="61" xfId="0" applyFont="1" applyFill="1" applyBorder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3" fontId="31" fillId="3" borderId="0" xfId="11" applyNumberFormat="1" applyFont="1" applyFill="1"/>
    <xf numFmtId="164" fontId="30" fillId="4" borderId="63" xfId="11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174" fontId="31" fillId="12" borderId="51" xfId="4" applyNumberFormat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59" fillId="15" borderId="0" xfId="0" applyFont="1" applyFill="1" applyAlignment="1">
      <alignment horizontal="right" vertical="center" wrapText="1"/>
    </xf>
    <xf numFmtId="0" fontId="62" fillId="15" borderId="0" xfId="0" applyFont="1" applyFill="1" applyAlignment="1">
      <alignment horizontal="center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5" fillId="0" borderId="0" xfId="0" applyFont="1" applyAlignment="1">
      <alignment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68" fillId="4" borderId="60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68" fillId="12" borderId="60" xfId="0" applyFont="1" applyFill="1" applyBorder="1" applyAlignment="1">
      <alignment horizontal="right" vertical="center" wrapText="1"/>
    </xf>
    <xf numFmtId="0" fontId="59" fillId="15" borderId="62" xfId="0" applyFont="1" applyFill="1" applyBorder="1" applyAlignment="1">
      <alignment horizontal="right" vertical="center" wrapText="1"/>
    </xf>
    <xf numFmtId="0" fontId="59" fillId="15" borderId="59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G86"/>
  <sheetViews>
    <sheetView showGridLines="0" view="pageBreakPreview" topLeftCell="A25" zoomScale="80" zoomScaleNormal="100" zoomScaleSheetLayoutView="80" workbookViewId="0">
      <pane xSplit="3" topLeftCell="D1" activePane="topRight" state="frozen"/>
      <selection activeCell="AC12" sqref="AC12"/>
      <selection pane="topRight" activeCell="B49" sqref="B49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4" width="19.140625" style="55" customWidth="1"/>
    <col min="5" max="5" width="2.140625" style="55" customWidth="1"/>
    <col min="6" max="6" width="15.7109375" style="708" customWidth="1"/>
    <col min="7" max="7" width="15.7109375" style="708" bestFit="1" customWidth="1"/>
    <col min="8" max="9" width="13.140625" style="40" customWidth="1"/>
    <col min="10" max="14" width="13.140625" style="56" customWidth="1"/>
    <col min="15" max="15" width="19.28515625" style="56" customWidth="1"/>
    <col min="16" max="16" width="48.5703125" style="56" hidden="1" customWidth="1" outlineLevel="1"/>
    <col min="17" max="17" width="2.42578125" hidden="1" customWidth="1" outlineLevel="1"/>
    <col min="18" max="20" width="11.42578125" style="40" hidden="1" customWidth="1" outlineLevel="1"/>
    <col min="21" max="25" width="11.42578125" hidden="1" customWidth="1" outlineLevel="1"/>
    <col min="26" max="26" width="10.28515625" hidden="1" customWidth="1" outlineLevel="1"/>
    <col min="27" max="40" width="11.42578125" hidden="1" customWidth="1" outlineLevel="1"/>
    <col min="41" max="41" width="8.85546875" hidden="1" customWidth="1" outlineLevel="1"/>
    <col min="42" max="46" width="11.42578125" hidden="1" customWidth="1" outlineLevel="1"/>
    <col min="47" max="47" width="8.85546875" customWidth="1" collapsed="1"/>
    <col min="48" max="126" width="8.85546875" customWidth="1"/>
    <col min="127" max="16384" width="9.140625" style="40"/>
  </cols>
  <sheetData>
    <row r="1" spans="1:126" x14ac:dyDescent="0.25">
      <c r="A1" s="364"/>
      <c r="B1" s="90" t="s">
        <v>600</v>
      </c>
      <c r="P1" s="90" t="s">
        <v>564</v>
      </c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P1" s="40"/>
      <c r="AQ1" s="40"/>
      <c r="AR1" s="40"/>
    </row>
    <row r="2" spans="1:126" ht="15.75" thickBot="1" x14ac:dyDescent="0.3">
      <c r="B2" s="39"/>
      <c r="P2" s="39"/>
      <c r="Q2" s="41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P2" s="40"/>
      <c r="AQ2" s="40"/>
      <c r="AR2" s="40"/>
    </row>
    <row r="3" spans="1:126" ht="15.75" thickBot="1" x14ac:dyDescent="0.3">
      <c r="B3" s="317"/>
      <c r="D3" s="317" t="s">
        <v>724</v>
      </c>
      <c r="F3" s="729">
        <v>2020</v>
      </c>
      <c r="G3" s="729">
        <v>2019</v>
      </c>
      <c r="H3" s="586">
        <v>2018</v>
      </c>
      <c r="I3" s="586">
        <v>2017</v>
      </c>
      <c r="J3" s="586">
        <v>2016</v>
      </c>
      <c r="K3" s="586">
        <v>2015</v>
      </c>
      <c r="L3" s="586">
        <v>2014</v>
      </c>
      <c r="O3" s="828" t="s">
        <v>556</v>
      </c>
      <c r="P3" s="586"/>
      <c r="Q3" s="43"/>
      <c r="R3" s="586" t="s">
        <v>168</v>
      </c>
      <c r="S3" s="586" t="s">
        <v>162</v>
      </c>
      <c r="T3" s="586" t="s">
        <v>164</v>
      </c>
      <c r="U3" s="586" t="s">
        <v>166</v>
      </c>
      <c r="V3" s="586" t="s">
        <v>167</v>
      </c>
      <c r="W3" s="586" t="s">
        <v>163</v>
      </c>
      <c r="X3" s="586" t="s">
        <v>165</v>
      </c>
      <c r="Y3" s="586" t="s">
        <v>160</v>
      </c>
      <c r="Z3" s="586" t="s">
        <v>328</v>
      </c>
      <c r="AA3" s="586" t="s">
        <v>181</v>
      </c>
      <c r="AB3" s="586" t="s">
        <v>248</v>
      </c>
      <c r="AC3" s="586" t="s">
        <v>274</v>
      </c>
      <c r="AD3" s="586" t="s">
        <v>326</v>
      </c>
      <c r="AE3" s="586" t="s">
        <v>350</v>
      </c>
      <c r="AF3" s="586" t="s">
        <v>373</v>
      </c>
      <c r="AG3" s="586" t="s">
        <v>385</v>
      </c>
      <c r="AH3" s="586" t="s">
        <v>416</v>
      </c>
      <c r="AI3" s="586" t="s">
        <v>431</v>
      </c>
      <c r="AJ3" s="586" t="s">
        <v>446</v>
      </c>
      <c r="AK3" s="586" t="s">
        <v>458</v>
      </c>
      <c r="AL3" s="586" t="s">
        <v>469</v>
      </c>
      <c r="AM3" s="586" t="s">
        <v>491</v>
      </c>
      <c r="AN3" s="586" t="s">
        <v>504</v>
      </c>
      <c r="AP3" s="586">
        <v>2013</v>
      </c>
      <c r="AQ3" s="586">
        <v>2014</v>
      </c>
      <c r="AR3" s="586">
        <v>2015</v>
      </c>
      <c r="AS3" s="586">
        <v>2016</v>
      </c>
      <c r="AT3" s="586">
        <v>2017</v>
      </c>
    </row>
    <row r="4" spans="1:126" ht="15.75" thickBot="1" x14ac:dyDescent="0.3">
      <c r="B4" s="318"/>
      <c r="D4" s="318" t="s">
        <v>557</v>
      </c>
      <c r="F4" s="730" t="s">
        <v>557</v>
      </c>
      <c r="G4" s="730" t="s">
        <v>557</v>
      </c>
      <c r="H4" s="587" t="s">
        <v>557</v>
      </c>
      <c r="I4" s="587" t="s">
        <v>557</v>
      </c>
      <c r="J4" s="587" t="s">
        <v>557</v>
      </c>
      <c r="K4" s="587" t="s">
        <v>557</v>
      </c>
      <c r="L4" s="587" t="s">
        <v>557</v>
      </c>
      <c r="O4" s="829"/>
      <c r="P4" s="587"/>
      <c r="Q4" s="25"/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  <c r="AT4" s="587" t="s">
        <v>0</v>
      </c>
    </row>
    <row r="5" spans="1:126" x14ac:dyDescent="0.25">
      <c r="F5" s="709"/>
      <c r="G5" s="709"/>
      <c r="P5" s="42"/>
      <c r="Q5" s="43"/>
      <c r="R5" s="826"/>
      <c r="S5" s="826"/>
      <c r="T5" s="826"/>
      <c r="U5" s="44"/>
      <c r="V5" s="44"/>
      <c r="W5" s="44"/>
      <c r="X5" s="826"/>
      <c r="Y5" s="826"/>
      <c r="Z5" s="824"/>
      <c r="AA5" s="824"/>
      <c r="AB5" s="82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P5" s="538"/>
      <c r="AQ5" s="538"/>
      <c r="AR5" s="538"/>
    </row>
    <row r="6" spans="1:126" x14ac:dyDescent="0.25">
      <c r="F6" s="709"/>
      <c r="G6" s="709"/>
      <c r="P6" s="91" t="s">
        <v>1</v>
      </c>
      <c r="Q6" s="43"/>
      <c r="R6" s="830"/>
      <c r="S6" s="827"/>
      <c r="T6" s="827"/>
      <c r="U6" s="45"/>
      <c r="V6" s="45"/>
      <c r="W6" s="45"/>
      <c r="X6" s="827"/>
      <c r="Y6" s="827"/>
      <c r="Z6" s="825"/>
      <c r="AA6" s="825"/>
      <c r="AB6" s="825"/>
      <c r="AC6" s="266"/>
      <c r="AD6" s="266"/>
      <c r="AE6" s="381"/>
      <c r="AF6" s="381"/>
      <c r="AG6" s="381"/>
      <c r="AH6" s="266"/>
      <c r="AI6" s="266"/>
      <c r="AJ6" s="266"/>
      <c r="AK6" s="266"/>
      <c r="AL6" s="266"/>
      <c r="AM6" s="266"/>
      <c r="AN6" s="266"/>
      <c r="AP6" s="539"/>
      <c r="AQ6" s="540"/>
      <c r="AR6" s="540"/>
    </row>
    <row r="7" spans="1:126" s="98" customFormat="1" x14ac:dyDescent="0.25">
      <c r="B7" s="124" t="s">
        <v>565</v>
      </c>
      <c r="D7" s="742">
        <v>996</v>
      </c>
      <c r="F7" s="731" t="s">
        <v>685</v>
      </c>
      <c r="G7" s="731">
        <v>4781.6000000000004</v>
      </c>
      <c r="H7" s="609">
        <v>5183000000</v>
      </c>
      <c r="I7" s="609">
        <v>4689098289.6595402</v>
      </c>
      <c r="J7" s="609">
        <v>4371958737.6000013</v>
      </c>
      <c r="K7" s="609">
        <v>4363468102.0179729</v>
      </c>
      <c r="L7" s="609">
        <v>4217073418.3299999</v>
      </c>
      <c r="N7" s="678"/>
      <c r="P7" s="126" t="s">
        <v>256</v>
      </c>
      <c r="Q7" s="95"/>
      <c r="R7" s="125">
        <v>1022691</v>
      </c>
      <c r="S7" s="125">
        <v>1129983</v>
      </c>
      <c r="T7" s="125">
        <v>1198874</v>
      </c>
      <c r="U7" s="125">
        <v>1202373</v>
      </c>
      <c r="V7" s="125">
        <v>1004259</v>
      </c>
      <c r="W7" s="125">
        <v>1049067</v>
      </c>
      <c r="X7" s="125">
        <v>1047122</v>
      </c>
      <c r="Y7" s="125">
        <v>1061723</v>
      </c>
      <c r="Z7" s="125">
        <v>880557</v>
      </c>
      <c r="AA7" s="125">
        <v>1015982</v>
      </c>
      <c r="AB7" s="125">
        <v>1187347</v>
      </c>
      <c r="AC7" s="125">
        <v>1246450</v>
      </c>
      <c r="AD7" s="125">
        <v>1014043</v>
      </c>
      <c r="AE7" s="125">
        <v>1074810</v>
      </c>
      <c r="AF7" s="125">
        <v>1077038</v>
      </c>
      <c r="AG7" s="125">
        <v>1175983</v>
      </c>
      <c r="AH7" s="125">
        <v>1077580</v>
      </c>
      <c r="AI7" s="125">
        <v>1148622</v>
      </c>
      <c r="AJ7" s="125">
        <v>1175981</v>
      </c>
      <c r="AK7" s="125">
        <v>1238625</v>
      </c>
      <c r="AL7" s="125">
        <v>1192507</v>
      </c>
      <c r="AM7" s="125">
        <v>1267516.43707</v>
      </c>
      <c r="AN7" s="125">
        <v>1304940</v>
      </c>
      <c r="AO7"/>
      <c r="AP7" s="125">
        <v>4553921</v>
      </c>
      <c r="AQ7" s="125">
        <v>4162171</v>
      </c>
      <c r="AR7" s="125">
        <v>4330336</v>
      </c>
      <c r="AS7" s="125">
        <v>4341874</v>
      </c>
      <c r="AT7" s="125">
        <v>4640808</v>
      </c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s="98" customFormat="1" x14ac:dyDescent="0.25">
      <c r="B8" s="124"/>
      <c r="D8" s="743"/>
      <c r="F8" s="732"/>
      <c r="G8" s="732"/>
      <c r="H8" s="610"/>
      <c r="I8" s="610"/>
      <c r="J8" s="610"/>
      <c r="K8" s="610"/>
      <c r="L8" s="610"/>
      <c r="P8" s="126" t="s">
        <v>2</v>
      </c>
      <c r="Q8" s="127"/>
      <c r="R8" s="125">
        <v>23857</v>
      </c>
      <c r="S8" s="125">
        <v>90192</v>
      </c>
      <c r="T8" s="125">
        <v>26835</v>
      </c>
      <c r="U8" s="125">
        <v>22885</v>
      </c>
      <c r="V8" s="125">
        <v>12431</v>
      </c>
      <c r="W8" s="125">
        <v>11224</v>
      </c>
      <c r="X8" s="125">
        <v>15962</v>
      </c>
      <c r="Y8" s="125">
        <v>15285</v>
      </c>
      <c r="Z8" s="125">
        <v>8164</v>
      </c>
      <c r="AA8" s="125">
        <v>9510</v>
      </c>
      <c r="AB8" s="125">
        <v>7838</v>
      </c>
      <c r="AC8" s="125">
        <v>7620</v>
      </c>
      <c r="AD8" s="125">
        <v>8757</v>
      </c>
      <c r="AE8" s="125">
        <v>4848</v>
      </c>
      <c r="AF8" s="125">
        <v>8834</v>
      </c>
      <c r="AG8" s="125">
        <v>7646</v>
      </c>
      <c r="AH8" s="125">
        <v>9920</v>
      </c>
      <c r="AI8" s="125">
        <v>8112</v>
      </c>
      <c r="AJ8" s="125">
        <v>11298</v>
      </c>
      <c r="AK8" s="125">
        <v>22515</v>
      </c>
      <c r="AL8" s="125">
        <v>12437</v>
      </c>
      <c r="AM8" s="125">
        <v>14245.850640000001</v>
      </c>
      <c r="AN8" s="125">
        <v>13540</v>
      </c>
      <c r="AO8"/>
      <c r="AP8" s="125">
        <v>163769</v>
      </c>
      <c r="AQ8" s="125">
        <v>54902</v>
      </c>
      <c r="AR8" s="125">
        <v>33132</v>
      </c>
      <c r="AS8" s="125">
        <v>30085</v>
      </c>
      <c r="AT8" s="125">
        <v>51845</v>
      </c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s="98" customFormat="1" x14ac:dyDescent="0.25">
      <c r="B9" s="124" t="s">
        <v>566</v>
      </c>
      <c r="D9" s="789">
        <v>-120.2</v>
      </c>
      <c r="F9" s="731">
        <v>-492.7</v>
      </c>
      <c r="G9" s="731">
        <v>-583.79999999999995</v>
      </c>
      <c r="H9" s="611">
        <v>-615100000</v>
      </c>
      <c r="I9" s="611">
        <v>-544963057.73159695</v>
      </c>
      <c r="J9" s="611">
        <v>-514477115.32195503</v>
      </c>
      <c r="K9" s="611">
        <v>-550317776.70623696</v>
      </c>
      <c r="L9" s="611">
        <v>-545558631.45000005</v>
      </c>
      <c r="P9" s="124" t="s">
        <v>3</v>
      </c>
      <c r="Q9" s="95"/>
      <c r="R9" s="227">
        <v>4773</v>
      </c>
      <c r="S9" s="227">
        <v>19734</v>
      </c>
      <c r="T9" s="227">
        <v>835</v>
      </c>
      <c r="U9" s="227">
        <v>54429</v>
      </c>
      <c r="V9" s="227">
        <v>21788</v>
      </c>
      <c r="W9" s="227">
        <v>1059</v>
      </c>
      <c r="X9" s="227">
        <v>5968</v>
      </c>
      <c r="Y9" s="227">
        <v>11214</v>
      </c>
      <c r="Z9" s="227">
        <v>9855</v>
      </c>
      <c r="AA9" s="227">
        <v>146105</v>
      </c>
      <c r="AB9" s="227">
        <v>11681</v>
      </c>
      <c r="AC9" s="227">
        <v>30631</v>
      </c>
      <c r="AD9" s="227">
        <v>11554</v>
      </c>
      <c r="AE9" s="227">
        <v>8997</v>
      </c>
      <c r="AF9" s="227">
        <v>4893</v>
      </c>
      <c r="AG9" s="227">
        <v>13866</v>
      </c>
      <c r="AH9" s="227">
        <v>12701</v>
      </c>
      <c r="AI9" s="227">
        <v>10478</v>
      </c>
      <c r="AJ9" s="227">
        <v>5607</v>
      </c>
      <c r="AK9" s="227">
        <v>17172</v>
      </c>
      <c r="AL9" s="227">
        <v>10932</v>
      </c>
      <c r="AM9" s="227">
        <v>12236.369620000005</v>
      </c>
      <c r="AN9" s="227">
        <v>10904</v>
      </c>
      <c r="AO9"/>
      <c r="AP9" s="227">
        <v>79771</v>
      </c>
      <c r="AQ9" s="227">
        <v>57262</v>
      </c>
      <c r="AR9" s="227">
        <v>190665</v>
      </c>
      <c r="AS9" s="227">
        <v>39310</v>
      </c>
      <c r="AT9" s="227">
        <v>45958</v>
      </c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x14ac:dyDescent="0.25">
      <c r="B10" s="124" t="s">
        <v>567</v>
      </c>
      <c r="D10" s="790">
        <v>-127.5</v>
      </c>
      <c r="F10" s="732">
        <v>-517.29999999999995</v>
      </c>
      <c r="G10" s="732">
        <v>-572.6</v>
      </c>
      <c r="H10" s="610">
        <v>-732000000</v>
      </c>
      <c r="I10" s="610">
        <v>-717559465.94000006</v>
      </c>
      <c r="J10" s="610">
        <v>-668596000</v>
      </c>
      <c r="K10" s="610">
        <v>-675193982.78999996</v>
      </c>
      <c r="L10" s="610">
        <v>-680006171.72000003</v>
      </c>
      <c r="P10" s="46"/>
      <c r="Q10" s="47"/>
      <c r="R10" s="48"/>
      <c r="S10" s="48"/>
      <c r="T10" s="48"/>
      <c r="U10" s="48"/>
      <c r="V10" s="48"/>
      <c r="W10" s="48"/>
      <c r="X10" s="48"/>
      <c r="Y10" s="4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P10" s="48"/>
      <c r="AQ10" s="48"/>
      <c r="AR10" s="48"/>
      <c r="AS10" s="78"/>
      <c r="AT10" s="78"/>
    </row>
    <row r="11" spans="1:126" x14ac:dyDescent="0.25">
      <c r="B11" s="124" t="s">
        <v>568</v>
      </c>
      <c r="D11" s="790">
        <v>-84.3</v>
      </c>
      <c r="F11" s="732">
        <v>-340.5</v>
      </c>
      <c r="G11" s="732">
        <v>-363.3</v>
      </c>
      <c r="H11" s="610">
        <v>-463100000</v>
      </c>
      <c r="I11" s="610">
        <v>-450582430.01719397</v>
      </c>
      <c r="J11" s="610">
        <v>-431705929.61801702</v>
      </c>
      <c r="K11" s="610">
        <v>-328754199.89999998</v>
      </c>
      <c r="L11" s="610">
        <v>-264920750.28577599</v>
      </c>
      <c r="P11" s="91" t="s">
        <v>4</v>
      </c>
      <c r="Q11" s="43"/>
      <c r="R11" s="92">
        <v>1051321</v>
      </c>
      <c r="S11" s="92">
        <v>1239909</v>
      </c>
      <c r="T11" s="92">
        <v>1226544</v>
      </c>
      <c r="U11" s="92">
        <v>1279687</v>
      </c>
      <c r="V11" s="92">
        <v>1038478</v>
      </c>
      <c r="W11" s="92">
        <v>1061350</v>
      </c>
      <c r="X11" s="92">
        <v>1069052</v>
      </c>
      <c r="Y11" s="92">
        <v>1088222</v>
      </c>
      <c r="Z11" s="92">
        <v>898576</v>
      </c>
      <c r="AA11" s="92">
        <f t="shared" ref="AA11:AF11" si="0">SUM(AA7:AA9)</f>
        <v>1171597</v>
      </c>
      <c r="AB11" s="92">
        <f t="shared" si="0"/>
        <v>1206866</v>
      </c>
      <c r="AC11" s="92">
        <f t="shared" si="0"/>
        <v>1284701</v>
      </c>
      <c r="AD11" s="92">
        <f t="shared" si="0"/>
        <v>1034354</v>
      </c>
      <c r="AE11" s="92">
        <f t="shared" si="0"/>
        <v>1088655</v>
      </c>
      <c r="AF11" s="92">
        <f t="shared" si="0"/>
        <v>1090765</v>
      </c>
      <c r="AG11" s="92">
        <v>1197495</v>
      </c>
      <c r="AH11" s="92">
        <v>1100201</v>
      </c>
      <c r="AI11" s="92">
        <f>SUM(AI7:AI9)</f>
        <v>1167212</v>
      </c>
      <c r="AJ11" s="92">
        <f>SUM(AJ7:AJ9)</f>
        <v>1192886</v>
      </c>
      <c r="AK11" s="92">
        <v>1278312</v>
      </c>
      <c r="AL11" s="92">
        <f>SUM(AL7:AL9)</f>
        <v>1215876</v>
      </c>
      <c r="AM11" s="92">
        <v>1293998.6573300001</v>
      </c>
      <c r="AN11" s="92">
        <v>1329384</v>
      </c>
      <c r="AO11" s="516"/>
      <c r="AP11" s="92">
        <v>4797461</v>
      </c>
      <c r="AQ11" s="92">
        <v>4274335</v>
      </c>
      <c r="AR11" s="92">
        <f>SUM(AR7:AR9)</f>
        <v>4554133</v>
      </c>
      <c r="AS11" s="92">
        <f>SUM(AS7:AS9)</f>
        <v>4411269</v>
      </c>
      <c r="AT11" s="92">
        <v>4738611</v>
      </c>
    </row>
    <row r="12" spans="1:126" x14ac:dyDescent="0.25">
      <c r="B12" s="124" t="s">
        <v>569</v>
      </c>
      <c r="D12" s="790">
        <v>-85.9</v>
      </c>
      <c r="F12" s="732">
        <v>-365.8</v>
      </c>
      <c r="G12" s="732">
        <v>-408.6</v>
      </c>
      <c r="H12" s="610">
        <v>-529600000</v>
      </c>
      <c r="I12" s="610">
        <f>-901157406.887372-I11</f>
        <v>-450574976.87017804</v>
      </c>
      <c r="J12" s="610">
        <f>-908354884.738005-J11+3892332</f>
        <v>-472756623.11998802</v>
      </c>
      <c r="K12" s="610">
        <f>-825966424.254704-K11</f>
        <v>-497212224.35470402</v>
      </c>
      <c r="L12" s="610">
        <f>-635771864.603698-L11</f>
        <v>-370851114.317922</v>
      </c>
      <c r="P12" s="46"/>
      <c r="Q12" s="47"/>
      <c r="R12" s="48"/>
      <c r="S12" s="48"/>
      <c r="T12" s="48"/>
      <c r="U12" s="48"/>
      <c r="V12" s="48"/>
      <c r="W12" s="48"/>
      <c r="X12" s="48"/>
      <c r="Y12" s="48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P12" s="48"/>
      <c r="AQ12" s="48"/>
      <c r="AR12" s="48"/>
      <c r="AS12" s="125"/>
      <c r="AT12" s="125"/>
    </row>
    <row r="13" spans="1:126" s="98" customFormat="1" x14ac:dyDescent="0.25">
      <c r="B13" s="124" t="s">
        <v>8</v>
      </c>
      <c r="D13" s="790">
        <v>-414.4</v>
      </c>
      <c r="F13" s="732">
        <v>-1638.1</v>
      </c>
      <c r="G13" s="732">
        <v>-1737.3</v>
      </c>
      <c r="H13" s="610">
        <v>-1651400000</v>
      </c>
      <c r="I13" s="610">
        <v>-1510297073.2766924</v>
      </c>
      <c r="J13" s="610">
        <v>-1442300939.8106301</v>
      </c>
      <c r="K13" s="610">
        <v>-1484763763.2702301</v>
      </c>
      <c r="L13" s="610">
        <v>-1698873451.6184001</v>
      </c>
      <c r="P13" s="128" t="s">
        <v>5</v>
      </c>
      <c r="Q13" s="95"/>
      <c r="R13" s="129">
        <v>90285</v>
      </c>
      <c r="S13" s="129">
        <v>95674</v>
      </c>
      <c r="T13" s="129">
        <v>94341</v>
      </c>
      <c r="U13" s="129">
        <v>108545</v>
      </c>
      <c r="V13" s="129">
        <v>90820</v>
      </c>
      <c r="W13" s="129">
        <v>90720</v>
      </c>
      <c r="X13" s="129">
        <v>90519</v>
      </c>
      <c r="Y13" s="129">
        <v>95141</v>
      </c>
      <c r="Z13" s="125">
        <v>102396</v>
      </c>
      <c r="AA13" s="125">
        <v>108206</v>
      </c>
      <c r="AB13" s="125">
        <v>120311</v>
      </c>
      <c r="AC13" s="125">
        <v>330363</v>
      </c>
      <c r="AD13" s="125">
        <v>142359</v>
      </c>
      <c r="AE13" s="125">
        <v>181779</v>
      </c>
      <c r="AF13" s="125">
        <v>146152</v>
      </c>
      <c r="AG13" s="125">
        <v>151302</v>
      </c>
      <c r="AH13" s="125">
        <v>143841</v>
      </c>
      <c r="AI13" s="125">
        <v>143519</v>
      </c>
      <c r="AJ13" s="125">
        <v>141612</v>
      </c>
      <c r="AK13" s="125">
        <v>117913</v>
      </c>
      <c r="AL13" s="125">
        <v>137015</v>
      </c>
      <c r="AM13" s="125">
        <v>151625.14532149554</v>
      </c>
      <c r="AN13" s="125">
        <v>137262</v>
      </c>
      <c r="AO13"/>
      <c r="AP13" s="125">
        <v>388845</v>
      </c>
      <c r="AQ13" s="125">
        <v>382791</v>
      </c>
      <c r="AR13" s="125">
        <v>648982</v>
      </c>
      <c r="AS13" s="125">
        <v>621592</v>
      </c>
      <c r="AT13" s="125">
        <v>546885</v>
      </c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98" customFormat="1" x14ac:dyDescent="0.25">
      <c r="B14" s="124" t="s">
        <v>570</v>
      </c>
      <c r="D14" s="790">
        <v>-69.7</v>
      </c>
      <c r="F14" s="732">
        <v>-264.60000000000002</v>
      </c>
      <c r="G14" s="732">
        <v>-292.8</v>
      </c>
      <c r="H14" s="610">
        <v>-298900000</v>
      </c>
      <c r="I14" s="610">
        <v>-297204303.96771181</v>
      </c>
      <c r="J14" s="610">
        <f>-788815950.278821+514477115.32</f>
        <v>-274338834.958821</v>
      </c>
      <c r="K14" s="610">
        <f>-815099052.06914+550317776.71</f>
        <v>-264781275.35913992</v>
      </c>
      <c r="L14" s="610">
        <f>-716927554.881661+545558631.45</f>
        <v>-171368923.43166101</v>
      </c>
      <c r="P14" s="124" t="s">
        <v>257</v>
      </c>
      <c r="Q14" s="95"/>
      <c r="R14" s="97">
        <v>166438</v>
      </c>
      <c r="S14" s="129">
        <v>169101</v>
      </c>
      <c r="T14" s="236">
        <v>189758</v>
      </c>
      <c r="U14" s="236">
        <v>185936</v>
      </c>
      <c r="V14" s="129">
        <v>158539</v>
      </c>
      <c r="W14" s="129">
        <v>155267</v>
      </c>
      <c r="X14" s="129">
        <v>154290</v>
      </c>
      <c r="Y14" s="129">
        <v>135465</v>
      </c>
      <c r="Z14" s="125">
        <v>142011</v>
      </c>
      <c r="AA14" s="125">
        <v>164945</v>
      </c>
      <c r="AB14" s="125">
        <v>184162</v>
      </c>
      <c r="AC14" s="125">
        <v>200402</v>
      </c>
      <c r="AD14" s="125">
        <v>162818</v>
      </c>
      <c r="AE14" s="125">
        <v>163735</v>
      </c>
      <c r="AF14" s="125">
        <v>165664</v>
      </c>
      <c r="AG14" s="125">
        <v>182783</v>
      </c>
      <c r="AH14" s="125">
        <v>170643</v>
      </c>
      <c r="AI14" s="125">
        <v>170598</v>
      </c>
      <c r="AJ14" s="125">
        <v>172747</v>
      </c>
      <c r="AK14" s="125">
        <v>192480</v>
      </c>
      <c r="AL14" s="125">
        <v>186116</v>
      </c>
      <c r="AM14" s="125">
        <v>191900.04726350482</v>
      </c>
      <c r="AN14" s="125">
        <v>195719</v>
      </c>
      <c r="AO14"/>
      <c r="AP14" s="125">
        <v>711233</v>
      </c>
      <c r="AQ14" s="125">
        <v>594010</v>
      </c>
      <c r="AR14" s="125">
        <v>696994</v>
      </c>
      <c r="AS14" s="125">
        <v>675000</v>
      </c>
      <c r="AT14" s="125">
        <v>706468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98" customFormat="1" x14ac:dyDescent="0.25">
      <c r="B15" s="124"/>
      <c r="D15" s="743"/>
      <c r="F15" s="732"/>
      <c r="G15" s="732"/>
      <c r="H15" s="610"/>
      <c r="I15" s="610"/>
      <c r="J15" s="610"/>
      <c r="K15" s="610"/>
      <c r="L15" s="610"/>
      <c r="P15" s="124" t="s">
        <v>6</v>
      </c>
      <c r="Q15" s="95"/>
      <c r="R15" s="129">
        <v>356994</v>
      </c>
      <c r="S15" s="129">
        <v>381324</v>
      </c>
      <c r="T15" s="129">
        <v>399509</v>
      </c>
      <c r="U15" s="236">
        <v>439607</v>
      </c>
      <c r="V15" s="129">
        <v>320135</v>
      </c>
      <c r="W15" s="129">
        <v>317839</v>
      </c>
      <c r="X15" s="129">
        <v>328123</v>
      </c>
      <c r="Y15" s="129">
        <v>353014</v>
      </c>
      <c r="Z15" s="125">
        <v>269939</v>
      </c>
      <c r="AA15" s="125">
        <v>337589</v>
      </c>
      <c r="AB15" s="125">
        <v>408562</v>
      </c>
      <c r="AC15" s="125">
        <v>481739</v>
      </c>
      <c r="AD15" s="125">
        <v>366568</v>
      </c>
      <c r="AE15" s="125">
        <v>407558</v>
      </c>
      <c r="AF15" s="125">
        <v>383358</v>
      </c>
      <c r="AG15" s="125">
        <v>415575</v>
      </c>
      <c r="AH15" s="125">
        <v>372006</v>
      </c>
      <c r="AI15" s="125">
        <v>387618</v>
      </c>
      <c r="AJ15" s="125">
        <v>410619</v>
      </c>
      <c r="AK15" s="125">
        <v>448473</v>
      </c>
      <c r="AL15" s="125">
        <v>393997</v>
      </c>
      <c r="AM15" s="125">
        <v>425570.88049822208</v>
      </c>
      <c r="AN15" s="125">
        <v>428434</v>
      </c>
      <c r="AO15"/>
      <c r="AP15" s="125">
        <v>1577434</v>
      </c>
      <c r="AQ15" s="125">
        <v>1315778</v>
      </c>
      <c r="AR15" s="125">
        <v>1501160</v>
      </c>
      <c r="AS15" s="125">
        <v>1573059</v>
      </c>
      <c r="AT15" s="125">
        <v>1618716</v>
      </c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98" customFormat="1" x14ac:dyDescent="0.25">
      <c r="B16" s="124" t="s">
        <v>571</v>
      </c>
      <c r="D16" s="743">
        <v>10.4</v>
      </c>
      <c r="F16" s="732">
        <v>123.6</v>
      </c>
      <c r="G16" s="732">
        <v>36.700000000000003</v>
      </c>
      <c r="H16" s="610">
        <v>14100000</v>
      </c>
      <c r="I16" s="610">
        <v>-17613840.166677527</v>
      </c>
      <c r="J16" s="610">
        <v>-78261813.339999989</v>
      </c>
      <c r="K16" s="610">
        <v>142447446.49150002</v>
      </c>
      <c r="L16" s="610">
        <v>18223619.609999999</v>
      </c>
      <c r="P16" s="124" t="s">
        <v>7</v>
      </c>
      <c r="Q16" s="95"/>
      <c r="R16" s="129">
        <v>9316</v>
      </c>
      <c r="S16" s="129">
        <v>9218</v>
      </c>
      <c r="T16" s="129">
        <v>8330</v>
      </c>
      <c r="U16" s="236">
        <v>11010</v>
      </c>
      <c r="V16" s="129">
        <v>10717</v>
      </c>
      <c r="W16" s="129">
        <v>9614</v>
      </c>
      <c r="X16" s="129">
        <v>10372</v>
      </c>
      <c r="Y16" s="129">
        <v>10432</v>
      </c>
      <c r="Z16" s="125">
        <v>6686</v>
      </c>
      <c r="AA16" s="125">
        <v>10678</v>
      </c>
      <c r="AB16" s="125">
        <v>10855</v>
      </c>
      <c r="AC16" s="125">
        <v>10134</v>
      </c>
      <c r="AD16" s="125">
        <v>7026</v>
      </c>
      <c r="AE16" s="125">
        <v>11272</v>
      </c>
      <c r="AF16" s="125">
        <v>11088</v>
      </c>
      <c r="AG16" s="125">
        <v>6870</v>
      </c>
      <c r="AH16" s="125">
        <v>10310</v>
      </c>
      <c r="AI16" s="125">
        <v>10595</v>
      </c>
      <c r="AJ16" s="125">
        <v>9231</v>
      </c>
      <c r="AK16" s="125">
        <v>8851</v>
      </c>
      <c r="AL16" s="125">
        <v>5904</v>
      </c>
      <c r="AM16" s="125">
        <v>8789.5635149262635</v>
      </c>
      <c r="AN16" s="125">
        <v>9515</v>
      </c>
      <c r="AO16"/>
      <c r="AP16" s="125">
        <v>37874</v>
      </c>
      <c r="AQ16" s="125">
        <v>40759</v>
      </c>
      <c r="AR16" s="125">
        <v>38597</v>
      </c>
      <c r="AS16" s="125">
        <v>36256</v>
      </c>
      <c r="AT16" s="125">
        <v>38987</v>
      </c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2:126 16361:16361" s="98" customFormat="1" ht="25.5" x14ac:dyDescent="0.25">
      <c r="B17" s="91" t="s">
        <v>660</v>
      </c>
      <c r="D17" s="745">
        <v>104.4</v>
      </c>
      <c r="F17" s="733">
        <v>580.20000000000005</v>
      </c>
      <c r="G17" s="733">
        <v>859.9</v>
      </c>
      <c r="H17" s="612">
        <v>907000000</v>
      </c>
      <c r="I17" s="612">
        <f t="shared" ref="I17:L17" si="1">SUM(I7,I16)+SUM(I9:I14)</f>
        <v>700303141.68948936</v>
      </c>
      <c r="J17" s="612">
        <f t="shared" si="1"/>
        <v>489521481.43059015</v>
      </c>
      <c r="K17" s="612">
        <f t="shared" si="1"/>
        <v>704892326.12916231</v>
      </c>
      <c r="L17" s="612">
        <f t="shared" si="1"/>
        <v>503717995.11624098</v>
      </c>
      <c r="P17" s="128" t="s">
        <v>8</v>
      </c>
      <c r="Q17" s="95"/>
      <c r="R17" s="129">
        <v>374553</v>
      </c>
      <c r="S17" s="129">
        <v>365032</v>
      </c>
      <c r="T17" s="129">
        <v>587502</v>
      </c>
      <c r="U17" s="236">
        <v>387468</v>
      </c>
      <c r="V17" s="129">
        <v>363524</v>
      </c>
      <c r="W17" s="129">
        <v>361275</v>
      </c>
      <c r="X17" s="129">
        <v>348171</v>
      </c>
      <c r="Y17" s="129">
        <v>671785</v>
      </c>
      <c r="Z17" s="125">
        <v>319937</v>
      </c>
      <c r="AA17" s="125">
        <v>375192</v>
      </c>
      <c r="AB17" s="125">
        <v>371129</v>
      </c>
      <c r="AC17" s="125">
        <v>395234</v>
      </c>
      <c r="AD17" s="125">
        <v>385348</v>
      </c>
      <c r="AE17" s="125">
        <v>367644</v>
      </c>
      <c r="AF17" s="125">
        <v>352754</v>
      </c>
      <c r="AG17" s="125">
        <v>336555</v>
      </c>
      <c r="AH17" s="125">
        <v>371185</v>
      </c>
      <c r="AI17" s="125">
        <v>382475</v>
      </c>
      <c r="AJ17" s="125">
        <v>357761</v>
      </c>
      <c r="AK17" s="125">
        <v>397295</v>
      </c>
      <c r="AL17" s="125">
        <v>398979</v>
      </c>
      <c r="AM17" s="125">
        <v>415543.93040782434</v>
      </c>
      <c r="AN17" s="125">
        <v>384759</v>
      </c>
      <c r="AO17"/>
      <c r="AP17" s="125">
        <v>1714555</v>
      </c>
      <c r="AQ17" s="125">
        <v>1698873</v>
      </c>
      <c r="AR17" s="125">
        <v>1484764</v>
      </c>
      <c r="AS17" s="125">
        <v>1442301</v>
      </c>
      <c r="AT17" s="125">
        <v>1508716</v>
      </c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2:126 16361:16361" s="98" customFormat="1" x14ac:dyDescent="0.25">
      <c r="B18" s="124" t="s">
        <v>538</v>
      </c>
      <c r="D18" s="746">
        <v>-175.4</v>
      </c>
      <c r="F18" s="734">
        <v>-766.6</v>
      </c>
      <c r="G18" s="734">
        <v>-716.5</v>
      </c>
      <c r="H18" s="613">
        <v>-629400000</v>
      </c>
      <c r="I18" s="613">
        <v>-546884865.96953261</v>
      </c>
      <c r="J18" s="613">
        <v>-621592151.05245697</v>
      </c>
      <c r="K18" s="613">
        <v>-648982039.38109398</v>
      </c>
      <c r="L18" s="613">
        <v>-382790699.852171</v>
      </c>
      <c r="P18" s="124" t="s">
        <v>9</v>
      </c>
      <c r="Q18" s="95"/>
      <c r="R18" s="129">
        <v>11607</v>
      </c>
      <c r="S18" s="129">
        <v>19059</v>
      </c>
      <c r="T18" s="129">
        <v>15869</v>
      </c>
      <c r="U18" s="236">
        <v>14949</v>
      </c>
      <c r="V18" s="129">
        <v>9185</v>
      </c>
      <c r="W18" s="129">
        <v>12733</v>
      </c>
      <c r="X18" s="129">
        <v>7438</v>
      </c>
      <c r="Y18" s="129">
        <v>10985</v>
      </c>
      <c r="Z18" s="125">
        <v>8858</v>
      </c>
      <c r="AA18" s="125">
        <v>12673</v>
      </c>
      <c r="AB18" s="125">
        <v>13386</v>
      </c>
      <c r="AC18" s="125">
        <v>21838</v>
      </c>
      <c r="AD18" s="125">
        <v>11563</v>
      </c>
      <c r="AE18" s="125">
        <v>14727</v>
      </c>
      <c r="AF18" s="125">
        <v>12786</v>
      </c>
      <c r="AG18" s="125">
        <v>16418</v>
      </c>
      <c r="AH18" s="125">
        <v>13056</v>
      </c>
      <c r="AI18" s="125">
        <v>14382</v>
      </c>
      <c r="AJ18" s="125">
        <v>13936</v>
      </c>
      <c r="AK18" s="125">
        <v>16206</v>
      </c>
      <c r="AL18" s="125">
        <v>13260</v>
      </c>
      <c r="AM18" s="125">
        <v>14140.996896568602</v>
      </c>
      <c r="AN18" s="125">
        <v>13857</v>
      </c>
      <c r="AO18"/>
      <c r="AP18" s="125">
        <v>61484</v>
      </c>
      <c r="AQ18" s="125">
        <v>43955</v>
      </c>
      <c r="AR18" s="125">
        <v>53854</v>
      </c>
      <c r="AS18" s="125">
        <v>55494</v>
      </c>
      <c r="AT18" s="125">
        <v>57580</v>
      </c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2:126 16361:16361" s="98" customFormat="1" x14ac:dyDescent="0.25">
      <c r="B19" s="91" t="s">
        <v>661</v>
      </c>
      <c r="D19" s="745">
        <v>-71</v>
      </c>
      <c r="F19" s="733">
        <v>-186.4</v>
      </c>
      <c r="G19" s="733">
        <v>143.4</v>
      </c>
      <c r="H19" s="612">
        <v>277600000</v>
      </c>
      <c r="I19" s="612">
        <f t="shared" ref="I19:L19" si="2">SUM(I17:I18)</f>
        <v>153418275.71995676</v>
      </c>
      <c r="J19" s="612">
        <f t="shared" si="2"/>
        <v>-132070669.62186682</v>
      </c>
      <c r="K19" s="612">
        <f t="shared" si="2"/>
        <v>55910286.748068333</v>
      </c>
      <c r="L19" s="612">
        <f t="shared" si="2"/>
        <v>120927295.26406997</v>
      </c>
      <c r="P19" s="124" t="s">
        <v>10</v>
      </c>
      <c r="Q19" s="95"/>
      <c r="R19" s="129">
        <v>17601</v>
      </c>
      <c r="S19" s="129">
        <v>80499</v>
      </c>
      <c r="T19" s="129">
        <v>21973</v>
      </c>
      <c r="U19" s="129">
        <v>15597</v>
      </c>
      <c r="V19" s="129">
        <v>8622</v>
      </c>
      <c r="W19" s="129">
        <v>7243</v>
      </c>
      <c r="X19" s="129">
        <v>10775</v>
      </c>
      <c r="Y19" s="129">
        <v>11563</v>
      </c>
      <c r="Z19" s="125">
        <v>6502</v>
      </c>
      <c r="AA19" s="125">
        <v>5893</v>
      </c>
      <c r="AB19" s="125">
        <v>6697</v>
      </c>
      <c r="AC19" s="125">
        <v>6562</v>
      </c>
      <c r="AD19" s="125">
        <v>8336</v>
      </c>
      <c r="AE19" s="125">
        <v>3580</v>
      </c>
      <c r="AF19" s="125">
        <v>5425</v>
      </c>
      <c r="AG19" s="125">
        <v>4725</v>
      </c>
      <c r="AH19" s="125">
        <v>7396</v>
      </c>
      <c r="AI19" s="125">
        <v>5594</v>
      </c>
      <c r="AJ19" s="125">
        <v>7877</v>
      </c>
      <c r="AK19" s="125">
        <v>18265</v>
      </c>
      <c r="AL19" s="125">
        <v>7802</v>
      </c>
      <c r="AM19" s="125">
        <v>7812.8921399999981</v>
      </c>
      <c r="AN19" s="125">
        <v>8688</v>
      </c>
      <c r="AO19"/>
      <c r="AP19" s="125">
        <v>135670</v>
      </c>
      <c r="AQ19" s="125">
        <v>38203</v>
      </c>
      <c r="AR19" s="125">
        <v>25654</v>
      </c>
      <c r="AS19" s="125">
        <v>22066</v>
      </c>
      <c r="AT19" s="125">
        <v>39132</v>
      </c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2:126 16361:16361" s="98" customFormat="1" x14ac:dyDescent="0.25">
      <c r="B20" s="124" t="s">
        <v>572</v>
      </c>
      <c r="D20" s="744">
        <v>-15.6</v>
      </c>
      <c r="F20" s="731">
        <v>-82.2</v>
      </c>
      <c r="G20" s="731">
        <v>-71.599999999999994</v>
      </c>
      <c r="H20" s="611">
        <v>-42000000</v>
      </c>
      <c r="I20" s="611">
        <v>-37788272.523992494</v>
      </c>
      <c r="J20" s="611">
        <v>-22314136.51696787</v>
      </c>
      <c r="K20" s="611">
        <v>-51673588.970000006</v>
      </c>
      <c r="L20" s="611">
        <v>-28287919.569999993</v>
      </c>
      <c r="P20" s="124" t="s">
        <v>11</v>
      </c>
      <c r="Q20" s="95"/>
      <c r="R20" s="228">
        <v>8488</v>
      </c>
      <c r="S20" s="228">
        <v>9698</v>
      </c>
      <c r="T20" s="228">
        <v>18683</v>
      </c>
      <c r="U20" s="228">
        <v>23312</v>
      </c>
      <c r="V20" s="228">
        <v>8467</v>
      </c>
      <c r="W20" s="228">
        <v>6176</v>
      </c>
      <c r="X20" s="228">
        <v>6557</v>
      </c>
      <c r="Y20" s="228">
        <v>4522</v>
      </c>
      <c r="Z20" s="228">
        <v>9877</v>
      </c>
      <c r="AA20" s="228">
        <v>7956</v>
      </c>
      <c r="AB20" s="228">
        <v>3650</v>
      </c>
      <c r="AC20" s="228">
        <v>33718</v>
      </c>
      <c r="AD20" s="228">
        <v>12144</v>
      </c>
      <c r="AE20" s="228">
        <v>70695</v>
      </c>
      <c r="AF20" s="228">
        <v>5659</v>
      </c>
      <c r="AG20" s="228">
        <v>29074</v>
      </c>
      <c r="AH20" s="228">
        <v>8588</v>
      </c>
      <c r="AI20" s="228">
        <v>10186</v>
      </c>
      <c r="AJ20" s="228">
        <v>22050</v>
      </c>
      <c r="AK20" s="228">
        <v>26303</v>
      </c>
      <c r="AL20" s="228">
        <v>9547</v>
      </c>
      <c r="AM20" s="228">
        <v>7921.2977859874009</v>
      </c>
      <c r="AN20" s="228">
        <v>9388</v>
      </c>
      <c r="AO20"/>
      <c r="AP20" s="228">
        <v>60181</v>
      </c>
      <c r="AQ20" s="228">
        <v>39039</v>
      </c>
      <c r="AR20" s="228">
        <v>48217</v>
      </c>
      <c r="AS20" s="228">
        <v>117572</v>
      </c>
      <c r="AT20" s="228">
        <v>67127</v>
      </c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2:126 16361:16361" ht="25.5" x14ac:dyDescent="0.25">
      <c r="B21" s="124" t="s">
        <v>573</v>
      </c>
      <c r="D21" s="743">
        <v>1.4</v>
      </c>
      <c r="F21" s="732">
        <v>1.7</v>
      </c>
      <c r="G21" s="732">
        <v>1.7</v>
      </c>
      <c r="H21" s="610">
        <v>3700000</v>
      </c>
      <c r="I21" s="610">
        <v>805989.99791866285</v>
      </c>
      <c r="J21" s="610">
        <v>3460758.3557259999</v>
      </c>
      <c r="K21" s="610">
        <v>4416171.66</v>
      </c>
      <c r="L21" s="610">
        <v>881343.95999999985</v>
      </c>
      <c r="P21" s="46"/>
      <c r="Q21" s="47"/>
      <c r="R21" s="50"/>
      <c r="S21" s="50"/>
      <c r="T21" s="50"/>
      <c r="U21" s="50"/>
      <c r="V21" s="50"/>
      <c r="W21" s="50"/>
      <c r="X21" s="50"/>
      <c r="Y21" s="50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P21" s="50"/>
      <c r="AQ21" s="50"/>
      <c r="AR21" s="50"/>
      <c r="AS21" s="79"/>
      <c r="AT21" s="79"/>
    </row>
    <row r="22" spans="2:126 16361:16361" ht="25.5" x14ac:dyDescent="0.25">
      <c r="B22" s="124" t="s">
        <v>574</v>
      </c>
      <c r="D22" s="788"/>
      <c r="F22" s="735" t="s">
        <v>18</v>
      </c>
      <c r="G22" s="735" t="s">
        <v>18</v>
      </c>
      <c r="H22" s="614">
        <v>4500000</v>
      </c>
      <c r="I22" s="614">
        <v>0</v>
      </c>
      <c r="J22" s="614">
        <v>0</v>
      </c>
      <c r="K22" s="614">
        <v>1864951.92</v>
      </c>
      <c r="L22" s="614">
        <v>0</v>
      </c>
      <c r="P22" s="91" t="s">
        <v>12</v>
      </c>
      <c r="Q22" s="93"/>
      <c r="R22" s="94">
        <f t="shared" ref="R22:Z22" si="3">SUM(R13:R20)</f>
        <v>1035282</v>
      </c>
      <c r="S22" s="94">
        <f t="shared" si="3"/>
        <v>1129605</v>
      </c>
      <c r="T22" s="94">
        <f t="shared" si="3"/>
        <v>1335965</v>
      </c>
      <c r="U22" s="94">
        <f t="shared" si="3"/>
        <v>1186424</v>
      </c>
      <c r="V22" s="94">
        <f t="shared" si="3"/>
        <v>970009</v>
      </c>
      <c r="W22" s="94">
        <f t="shared" si="3"/>
        <v>960867</v>
      </c>
      <c r="X22" s="94">
        <f t="shared" si="3"/>
        <v>956245</v>
      </c>
      <c r="Y22" s="94">
        <f t="shared" si="3"/>
        <v>1292907</v>
      </c>
      <c r="Z22" s="94">
        <f t="shared" si="3"/>
        <v>866206</v>
      </c>
      <c r="AA22" s="94">
        <f>SUM(AA13:AA20)</f>
        <v>1023132</v>
      </c>
      <c r="AB22" s="94">
        <f t="shared" ref="AB22:AF22" si="4">SUM(AB13:AB20)</f>
        <v>1118752</v>
      </c>
      <c r="AC22" s="94">
        <f t="shared" si="4"/>
        <v>1479990</v>
      </c>
      <c r="AD22" s="94">
        <f t="shared" si="4"/>
        <v>1096162</v>
      </c>
      <c r="AE22" s="94">
        <f t="shared" si="4"/>
        <v>1220990</v>
      </c>
      <c r="AF22" s="94">
        <f t="shared" si="4"/>
        <v>1082886</v>
      </c>
      <c r="AG22" s="94">
        <v>1143302</v>
      </c>
      <c r="AH22" s="94">
        <v>1097025</v>
      </c>
      <c r="AI22" s="94">
        <f>SUM(AI13:AI20)</f>
        <v>1124967</v>
      </c>
      <c r="AJ22" s="94">
        <f>SUM(AJ13:AJ20)</f>
        <v>1135833</v>
      </c>
      <c r="AK22" s="94">
        <v>1225786</v>
      </c>
      <c r="AL22" s="94">
        <f>SUM(AL13:AL20)</f>
        <v>1152620</v>
      </c>
      <c r="AM22" s="94">
        <v>1223304.7538285288</v>
      </c>
      <c r="AN22" s="94">
        <v>1187622</v>
      </c>
      <c r="AP22" s="94">
        <v>4687276</v>
      </c>
      <c r="AQ22" s="94">
        <v>4153408</v>
      </c>
      <c r="AR22" s="94">
        <f>SUM(AR13:AR20)</f>
        <v>4498222</v>
      </c>
      <c r="AS22" s="94">
        <f>SUM(AS13:AS20)</f>
        <v>4543340</v>
      </c>
      <c r="AT22" s="94">
        <v>4583611</v>
      </c>
    </row>
    <row r="23" spans="2:126 16361:16361" x14ac:dyDescent="0.25">
      <c r="B23" s="91" t="s">
        <v>662</v>
      </c>
      <c r="D23" s="747">
        <v>-85.2</v>
      </c>
      <c r="F23" s="733">
        <v>-266.89999999999998</v>
      </c>
      <c r="G23" s="733">
        <v>73.5</v>
      </c>
      <c r="H23" s="612">
        <v>243800000</v>
      </c>
      <c r="I23" s="612">
        <f t="shared" ref="I23:L23" si="5">SUM(I19:I22)</f>
        <v>116435993.19388293</v>
      </c>
      <c r="J23" s="612">
        <f t="shared" si="5"/>
        <v>-150924047.78310868</v>
      </c>
      <c r="K23" s="612">
        <f t="shared" si="5"/>
        <v>10517821.358068326</v>
      </c>
      <c r="L23" s="612">
        <f t="shared" si="5"/>
        <v>93520719.654069975</v>
      </c>
      <c r="P23" s="46"/>
      <c r="Q23" s="47"/>
      <c r="R23" s="51"/>
      <c r="S23" s="51"/>
      <c r="T23" s="51"/>
      <c r="U23" s="51"/>
      <c r="V23" s="51"/>
      <c r="W23" s="51"/>
      <c r="X23" s="51"/>
      <c r="Y23" s="51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P23" s="51"/>
      <c r="AQ23" s="265"/>
      <c r="AR23" s="51"/>
      <c r="AS23" s="97"/>
      <c r="AT23" s="97"/>
    </row>
    <row r="24" spans="2:126 16361:16361" s="98" customFormat="1" x14ac:dyDescent="0.25">
      <c r="B24" s="124" t="s">
        <v>17</v>
      </c>
      <c r="D24" s="823">
        <v>13.9</v>
      </c>
      <c r="F24" s="735">
        <v>42.6</v>
      </c>
      <c r="G24" s="735">
        <v>-37.5</v>
      </c>
      <c r="H24" s="614">
        <v>-59900000</v>
      </c>
      <c r="I24" s="614">
        <v>-34760239.748989157</v>
      </c>
      <c r="J24" s="614">
        <v>17151623.084871698</v>
      </c>
      <c r="K24" s="614">
        <v>19562065.183294602</v>
      </c>
      <c r="L24" s="614">
        <v>-15239002.7195221</v>
      </c>
      <c r="N24" s="56"/>
      <c r="P24" s="91" t="s">
        <v>191</v>
      </c>
      <c r="Q24" s="95"/>
      <c r="R24" s="267">
        <f t="shared" ref="R24:Z24" si="6">R13+R26</f>
        <v>106324</v>
      </c>
      <c r="S24" s="267">
        <f t="shared" si="6"/>
        <v>205978</v>
      </c>
      <c r="T24" s="267">
        <f t="shared" si="6"/>
        <v>-15080</v>
      </c>
      <c r="U24" s="267">
        <f t="shared" si="6"/>
        <v>201808</v>
      </c>
      <c r="V24" s="267">
        <f t="shared" si="6"/>
        <v>159289</v>
      </c>
      <c r="W24" s="267">
        <f t="shared" si="6"/>
        <v>191203</v>
      </c>
      <c r="X24" s="267">
        <f t="shared" si="6"/>
        <v>203326</v>
      </c>
      <c r="Y24" s="267">
        <f t="shared" si="6"/>
        <v>-109544</v>
      </c>
      <c r="Z24" s="267">
        <f t="shared" si="6"/>
        <v>134766</v>
      </c>
      <c r="AA24" s="267">
        <f>AA13+AA26</f>
        <v>256671</v>
      </c>
      <c r="AB24" s="267">
        <f t="shared" ref="AB24:AG24" si="7">AB13+AB26</f>
        <v>208425</v>
      </c>
      <c r="AC24" s="267">
        <f t="shared" si="7"/>
        <v>135074</v>
      </c>
      <c r="AD24" s="267">
        <f t="shared" si="7"/>
        <v>80551</v>
      </c>
      <c r="AE24" s="267">
        <f t="shared" si="7"/>
        <v>49444</v>
      </c>
      <c r="AF24" s="267">
        <f t="shared" si="7"/>
        <v>154031</v>
      </c>
      <c r="AG24" s="267">
        <f t="shared" si="7"/>
        <v>205495</v>
      </c>
      <c r="AH24" s="267">
        <v>147017</v>
      </c>
      <c r="AI24" s="267">
        <f>AI11-AI22+AI13</f>
        <v>185764</v>
      </c>
      <c r="AJ24" s="267">
        <f>AJ11-AJ22+AJ13</f>
        <v>198665</v>
      </c>
      <c r="AK24" s="267">
        <v>170439</v>
      </c>
      <c r="AL24" s="267">
        <f>AL11-AL22+AL13</f>
        <v>200271</v>
      </c>
      <c r="AM24" s="267">
        <v>222319.04882296681</v>
      </c>
      <c r="AN24" s="267">
        <v>279024</v>
      </c>
      <c r="AO24"/>
      <c r="AP24" s="96">
        <v>499030</v>
      </c>
      <c r="AQ24" s="96">
        <v>503718</v>
      </c>
      <c r="AR24" s="267">
        <f>AR26+AR13</f>
        <v>704893</v>
      </c>
      <c r="AS24" s="267">
        <f>AS26+AS13</f>
        <v>489521</v>
      </c>
      <c r="AT24" s="267">
        <v>701885</v>
      </c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XEG24" s="97"/>
    </row>
    <row r="25" spans="2:126 16361:16361" x14ac:dyDescent="0.25">
      <c r="B25" s="91" t="s">
        <v>663</v>
      </c>
      <c r="D25" s="747">
        <v>-71.3</v>
      </c>
      <c r="F25" s="733">
        <v>-224.3</v>
      </c>
      <c r="G25" s="733">
        <v>36</v>
      </c>
      <c r="H25" s="615">
        <v>183900000</v>
      </c>
      <c r="I25" s="615">
        <f t="shared" ref="I25" si="8">SUM(I23:I24)</f>
        <v>81675753.444893777</v>
      </c>
      <c r="J25" s="615">
        <f>SUM(J23:J24)</f>
        <v>-133772424.69823699</v>
      </c>
      <c r="K25" s="615">
        <f t="shared" ref="K25:L25" si="9">SUM(K23:K24)</f>
        <v>30079886.541362926</v>
      </c>
      <c r="L25" s="615">
        <f t="shared" si="9"/>
        <v>78281716.934547871</v>
      </c>
      <c r="N25" s="98"/>
      <c r="P25" s="42"/>
      <c r="Q25" s="47"/>
      <c r="R25" s="54"/>
      <c r="S25" s="54"/>
      <c r="T25" s="54"/>
      <c r="U25" s="54"/>
      <c r="V25" s="54"/>
      <c r="W25" s="54"/>
      <c r="X25" s="54"/>
      <c r="Y25" s="54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P25" s="54"/>
      <c r="AQ25" s="54"/>
      <c r="AR25" s="54"/>
      <c r="AS25" s="96"/>
      <c r="AT25" s="96"/>
      <c r="XEG25" s="51"/>
    </row>
    <row r="26" spans="2:126 16361:16361" s="98" customFormat="1" x14ac:dyDescent="0.25">
      <c r="B26" s="40"/>
      <c r="D26" s="736"/>
      <c r="F26" s="736"/>
      <c r="G26" s="736"/>
      <c r="H26" s="616"/>
      <c r="I26" s="616"/>
      <c r="J26" s="616"/>
      <c r="K26" s="616"/>
      <c r="L26" s="616"/>
      <c r="P26" s="91" t="s">
        <v>13</v>
      </c>
      <c r="Q26" s="93"/>
      <c r="R26" s="99">
        <v>16039</v>
      </c>
      <c r="S26" s="99">
        <v>110304</v>
      </c>
      <c r="T26" s="100">
        <v>-109421</v>
      </c>
      <c r="U26" s="100">
        <v>93263</v>
      </c>
      <c r="V26" s="100">
        <v>68469</v>
      </c>
      <c r="W26" s="100">
        <v>100483</v>
      </c>
      <c r="X26" s="101">
        <v>112807</v>
      </c>
      <c r="Y26" s="100">
        <v>-204685</v>
      </c>
      <c r="Z26" s="101">
        <v>32370</v>
      </c>
      <c r="AA26" s="101">
        <f>AA11-AA22</f>
        <v>148465</v>
      </c>
      <c r="AB26" s="101">
        <f t="shared" ref="AB26:AH26" si="10">AB11-AB22</f>
        <v>88114</v>
      </c>
      <c r="AC26" s="101">
        <f t="shared" si="10"/>
        <v>-195289</v>
      </c>
      <c r="AD26" s="101">
        <f t="shared" si="10"/>
        <v>-61808</v>
      </c>
      <c r="AE26" s="101">
        <f t="shared" si="10"/>
        <v>-132335</v>
      </c>
      <c r="AF26" s="101">
        <f t="shared" si="10"/>
        <v>7879</v>
      </c>
      <c r="AG26" s="101">
        <f t="shared" si="10"/>
        <v>54193</v>
      </c>
      <c r="AH26" s="101">
        <f t="shared" si="10"/>
        <v>3176</v>
      </c>
      <c r="AI26" s="96">
        <f>AI11-AI22</f>
        <v>42245</v>
      </c>
      <c r="AJ26" s="96">
        <f>AJ11-AJ22</f>
        <v>57053</v>
      </c>
      <c r="AK26" s="96">
        <v>52526</v>
      </c>
      <c r="AL26" s="96">
        <f>AL11-AL22</f>
        <v>63256</v>
      </c>
      <c r="AM26" s="96">
        <v>70693.903501471272</v>
      </c>
      <c r="AN26" s="96">
        <v>141762</v>
      </c>
      <c r="AO26"/>
      <c r="AP26" s="101">
        <v>110185</v>
      </c>
      <c r="AQ26" s="101">
        <v>120927</v>
      </c>
      <c r="AR26" s="96">
        <f>AR11-AR22</f>
        <v>55911</v>
      </c>
      <c r="AS26" s="96">
        <f>AS11-AS22</f>
        <v>-132071</v>
      </c>
      <c r="AT26" s="96">
        <v>155000</v>
      </c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2:126 16361:16361" customFormat="1" x14ac:dyDescent="0.25">
      <c r="B27" s="91" t="s">
        <v>575</v>
      </c>
      <c r="C27" s="55"/>
      <c r="D27" s="736"/>
      <c r="E27" s="55"/>
      <c r="F27" s="736"/>
      <c r="G27" s="736"/>
      <c r="H27" s="616"/>
      <c r="I27" s="616"/>
      <c r="J27" s="616"/>
      <c r="K27" s="616"/>
      <c r="L27" s="616"/>
      <c r="M27" s="56"/>
      <c r="N27" s="56"/>
      <c r="O27" s="56"/>
    </row>
    <row r="28" spans="2:126 16361:16361" s="98" customFormat="1" x14ac:dyDescent="0.25">
      <c r="B28" s="124" t="s">
        <v>523</v>
      </c>
      <c r="D28" s="743">
        <v>-3.3</v>
      </c>
      <c r="F28" s="732">
        <v>-50.8</v>
      </c>
      <c r="G28" s="732">
        <v>9.9</v>
      </c>
      <c r="H28" s="610">
        <v>-23400000</v>
      </c>
      <c r="I28" s="610">
        <v>27865013.830000002</v>
      </c>
      <c r="J28" s="610">
        <v>-3919524.77</v>
      </c>
      <c r="K28" s="610">
        <v>3372772.2800000003</v>
      </c>
      <c r="L28" s="610">
        <v>-3157308.04</v>
      </c>
      <c r="P28" s="124" t="s">
        <v>14</v>
      </c>
      <c r="Q28" s="95"/>
      <c r="R28" s="130">
        <v>10680</v>
      </c>
      <c r="S28" s="130">
        <v>8681</v>
      </c>
      <c r="T28" s="131">
        <v>6731</v>
      </c>
      <c r="U28" s="131">
        <v>8241</v>
      </c>
      <c r="V28" s="131">
        <v>6088</v>
      </c>
      <c r="W28" s="131">
        <v>5520</v>
      </c>
      <c r="X28" s="131">
        <v>17312</v>
      </c>
      <c r="Y28" s="131">
        <v>4892</v>
      </c>
      <c r="Z28" s="131">
        <v>6682</v>
      </c>
      <c r="AA28" s="131">
        <v>2695</v>
      </c>
      <c r="AB28" s="131">
        <v>78</v>
      </c>
      <c r="AC28" s="131">
        <v>5268</v>
      </c>
      <c r="AD28" s="131">
        <v>390</v>
      </c>
      <c r="AE28" s="131">
        <v>384</v>
      </c>
      <c r="AF28" s="131">
        <v>237</v>
      </c>
      <c r="AG28" s="131">
        <v>37914</v>
      </c>
      <c r="AH28" s="131">
        <v>10087</v>
      </c>
      <c r="AI28" s="131">
        <v>4153</v>
      </c>
      <c r="AJ28" s="131">
        <v>915</v>
      </c>
      <c r="AK28" s="131">
        <v>5012</v>
      </c>
      <c r="AL28" s="131">
        <v>2683</v>
      </c>
      <c r="AM28" s="131">
        <v>7614.017770000004</v>
      </c>
      <c r="AN28" s="131">
        <v>3005</v>
      </c>
      <c r="AO28"/>
      <c r="AP28" s="131">
        <v>34333</v>
      </c>
      <c r="AQ28" s="131">
        <v>33812</v>
      </c>
      <c r="AR28" s="125">
        <v>14723</v>
      </c>
      <c r="AS28" s="131">
        <v>38925</v>
      </c>
      <c r="AT28" s="131">
        <v>20167</v>
      </c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2:126 16361:16361" s="98" customFormat="1" x14ac:dyDescent="0.25">
      <c r="B29" s="124" t="s">
        <v>576</v>
      </c>
      <c r="D29" s="746">
        <v>0.6</v>
      </c>
      <c r="F29" s="734">
        <v>9.6999999999999993</v>
      </c>
      <c r="G29" s="734">
        <v>-1.9</v>
      </c>
      <c r="H29" s="613">
        <v>4400000</v>
      </c>
      <c r="I29" s="613">
        <v>-5294352.6190999998</v>
      </c>
      <c r="J29" s="613">
        <v>744709.70629999996</v>
      </c>
      <c r="K29" s="613">
        <v>-640826.79319999996</v>
      </c>
      <c r="L29" s="613">
        <v>599888.52760000003</v>
      </c>
      <c r="P29" s="124" t="s">
        <v>15</v>
      </c>
      <c r="Q29" s="95"/>
      <c r="R29" s="130">
        <v>18934</v>
      </c>
      <c r="S29" s="130">
        <v>22283</v>
      </c>
      <c r="T29" s="125">
        <v>-398</v>
      </c>
      <c r="U29" s="131">
        <v>3390</v>
      </c>
      <c r="V29" s="131">
        <v>10355</v>
      </c>
      <c r="W29" s="131">
        <v>6122</v>
      </c>
      <c r="X29" s="131">
        <v>8597</v>
      </c>
      <c r="Y29" s="131">
        <v>12503</v>
      </c>
      <c r="Z29" s="131">
        <v>12987</v>
      </c>
      <c r="AA29" s="131">
        <v>13375</v>
      </c>
      <c r="AB29" s="131">
        <v>11530</v>
      </c>
      <c r="AC29" s="131">
        <v>36979</v>
      </c>
      <c r="AD29" s="131">
        <v>14559</v>
      </c>
      <c r="AE29" s="131">
        <v>23690</v>
      </c>
      <c r="AF29" s="131">
        <v>8302</v>
      </c>
      <c r="AG29" s="131">
        <v>15019</v>
      </c>
      <c r="AH29" s="131">
        <v>15184</v>
      </c>
      <c r="AI29" s="131">
        <v>15309</v>
      </c>
      <c r="AJ29" s="131">
        <v>14361</v>
      </c>
      <c r="AK29" s="131">
        <v>14686</v>
      </c>
      <c r="AL29" s="131">
        <v>13145</v>
      </c>
      <c r="AM29" s="131">
        <v>16246.280300000002</v>
      </c>
      <c r="AN29" s="131">
        <v>13308</v>
      </c>
      <c r="AO29"/>
      <c r="AP29" s="131">
        <v>44209</v>
      </c>
      <c r="AQ29" s="131">
        <v>62099</v>
      </c>
      <c r="AR29" s="131">
        <v>66397</v>
      </c>
      <c r="AS29" s="131">
        <v>61239</v>
      </c>
      <c r="AT29" s="131">
        <v>59540</v>
      </c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2:126 16361:16361" s="98" customFormat="1" ht="25.5" x14ac:dyDescent="0.25">
      <c r="B30" s="124" t="s">
        <v>560</v>
      </c>
      <c r="D30" s="746">
        <v>11.4</v>
      </c>
      <c r="F30" s="734">
        <v>27.3</v>
      </c>
      <c r="G30" s="734">
        <v>1.7</v>
      </c>
      <c r="H30" s="613">
        <v>16500000</v>
      </c>
      <c r="I30" s="613">
        <v>-598072.66202954506</v>
      </c>
      <c r="J30" s="613">
        <v>28469965.285806052</v>
      </c>
      <c r="K30" s="613">
        <v>31500177</v>
      </c>
      <c r="L30" s="613">
        <v>0</v>
      </c>
      <c r="P30" s="124" t="s">
        <v>258</v>
      </c>
      <c r="Q30" s="95"/>
      <c r="R30" s="125">
        <v>472</v>
      </c>
      <c r="S30" s="125">
        <v>-291</v>
      </c>
      <c r="T30" s="125">
        <v>449</v>
      </c>
      <c r="U30" s="125">
        <v>-14068</v>
      </c>
      <c r="V30" s="125">
        <v>9361</v>
      </c>
      <c r="W30" s="125">
        <v>-9796</v>
      </c>
      <c r="X30" s="125">
        <v>401</v>
      </c>
      <c r="Y30" s="125">
        <v>915</v>
      </c>
      <c r="Z30" s="131">
        <v>-1157</v>
      </c>
      <c r="AA30" s="131">
        <v>4639</v>
      </c>
      <c r="AB30" s="131">
        <v>90</v>
      </c>
      <c r="AC30" s="131">
        <v>844</v>
      </c>
      <c r="AD30" s="131">
        <v>1364</v>
      </c>
      <c r="AE30" s="131">
        <v>638</v>
      </c>
      <c r="AF30" s="131">
        <v>595</v>
      </c>
      <c r="AG30" s="131">
        <v>864</v>
      </c>
      <c r="AH30" s="131">
        <v>2019</v>
      </c>
      <c r="AI30" s="125">
        <v>-836</v>
      </c>
      <c r="AJ30" s="125">
        <v>247</v>
      </c>
      <c r="AK30" s="125">
        <v>-624</v>
      </c>
      <c r="AL30" s="125">
        <v>-3071</v>
      </c>
      <c r="AM30" s="125">
        <v>1013.9833423470004</v>
      </c>
      <c r="AN30" s="125">
        <v>933</v>
      </c>
      <c r="AO30"/>
      <c r="AP30" s="125">
        <v>-13438</v>
      </c>
      <c r="AQ30" s="125">
        <v>881</v>
      </c>
      <c r="AR30" s="132">
        <v>4416</v>
      </c>
      <c r="AS30" s="131">
        <v>3461</v>
      </c>
      <c r="AT30" s="131">
        <v>806</v>
      </c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2:126 16361:16361" s="98" customFormat="1" ht="25.5" x14ac:dyDescent="0.25">
      <c r="B31" s="91" t="s">
        <v>577</v>
      </c>
      <c r="D31" s="745">
        <v>8.6999999999999993</v>
      </c>
      <c r="F31" s="733">
        <v>-13.8</v>
      </c>
      <c r="G31" s="733">
        <v>9.6999999999999993</v>
      </c>
      <c r="H31" s="615">
        <v>-2500000</v>
      </c>
      <c r="I31" s="615">
        <f t="shared" ref="I31:L31" si="11">SUM(I28:I30)</f>
        <v>21972588.548870455</v>
      </c>
      <c r="J31" s="615">
        <f t="shared" si="11"/>
        <v>25295150.222106054</v>
      </c>
      <c r="K31" s="615">
        <f t="shared" si="11"/>
        <v>34232122.4868</v>
      </c>
      <c r="L31" s="615">
        <f t="shared" si="11"/>
        <v>-2557419.5123999999</v>
      </c>
      <c r="P31" s="124" t="s">
        <v>259</v>
      </c>
      <c r="Q31" s="95"/>
      <c r="R31" s="133">
        <v>0</v>
      </c>
      <c r="S31" s="133">
        <v>0</v>
      </c>
      <c r="T31" s="133">
        <v>0</v>
      </c>
      <c r="U31" s="134">
        <v>1661</v>
      </c>
      <c r="V31" s="133">
        <v>0</v>
      </c>
      <c r="W31" s="133">
        <v>0</v>
      </c>
      <c r="X31" s="133">
        <v>0</v>
      </c>
      <c r="Y31" s="133">
        <v>0</v>
      </c>
      <c r="Z31" s="132">
        <v>1865</v>
      </c>
      <c r="AA31" s="133">
        <v>0</v>
      </c>
      <c r="AB31" s="133">
        <v>0</v>
      </c>
      <c r="AC31" s="133">
        <v>0</v>
      </c>
      <c r="AD31" s="133">
        <v>0</v>
      </c>
      <c r="AE31" s="133"/>
      <c r="AF31" s="133"/>
      <c r="AG31" s="133">
        <v>0</v>
      </c>
      <c r="AH31" s="133"/>
      <c r="AI31" s="133"/>
      <c r="AJ31" s="133"/>
      <c r="AK31" s="133"/>
      <c r="AL31" s="133"/>
      <c r="AM31" s="133"/>
      <c r="AN31" s="133"/>
      <c r="AO31"/>
      <c r="AP31" s="131">
        <v>1661</v>
      </c>
      <c r="AQ31" s="133" t="s">
        <v>18</v>
      </c>
      <c r="AR31" s="132">
        <v>1865</v>
      </c>
      <c r="AS31" s="133">
        <v>0</v>
      </c>
      <c r="AT31" s="133">
        <v>0</v>
      </c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2:126 16361:16361" x14ac:dyDescent="0.25">
      <c r="B32" s="124" t="s">
        <v>389</v>
      </c>
      <c r="D32" s="743" t="s">
        <v>18</v>
      </c>
      <c r="F32" s="732">
        <v>-50.2</v>
      </c>
      <c r="G32" s="732">
        <v>-52.2</v>
      </c>
      <c r="H32" s="610">
        <v>-13200000</v>
      </c>
      <c r="I32" s="610">
        <v>-36824805.479232602</v>
      </c>
      <c r="J32" s="610">
        <v>21482409.263280001</v>
      </c>
      <c r="K32" s="610">
        <v>53217005.010000013</v>
      </c>
      <c r="L32" s="610">
        <v>-38077366.780000001</v>
      </c>
      <c r="P32" s="46"/>
      <c r="Q32" s="47"/>
      <c r="R32" s="229"/>
      <c r="S32" s="229"/>
      <c r="T32" s="229"/>
      <c r="U32" s="229"/>
      <c r="V32" s="229"/>
      <c r="W32" s="229"/>
      <c r="X32" s="229"/>
      <c r="Y32" s="229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P32" s="229"/>
      <c r="AQ32" s="229"/>
      <c r="AR32" s="229"/>
      <c r="AS32" s="230"/>
      <c r="AT32" s="230"/>
    </row>
    <row r="33" spans="2:126" x14ac:dyDescent="0.25">
      <c r="B33" s="124" t="s">
        <v>576</v>
      </c>
      <c r="D33" s="743" t="s">
        <v>18</v>
      </c>
      <c r="F33" s="732">
        <v>9.5</v>
      </c>
      <c r="G33" s="732">
        <v>10</v>
      </c>
      <c r="H33" s="610">
        <v>2500000</v>
      </c>
      <c r="I33" s="610">
        <v>6996713.0410541948</v>
      </c>
      <c r="J33" s="610">
        <v>-4081659</v>
      </c>
      <c r="K33" s="610">
        <v>-10111231</v>
      </c>
      <c r="L33" s="610">
        <v>7234700</v>
      </c>
      <c r="P33" s="46"/>
      <c r="Q33" s="47"/>
      <c r="R33" s="49"/>
      <c r="S33" s="49"/>
      <c r="T33" s="49"/>
      <c r="U33" s="49"/>
      <c r="V33" s="49"/>
      <c r="W33" s="49"/>
      <c r="X33" s="49"/>
      <c r="Y33" s="49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P33" s="49"/>
      <c r="AQ33" s="49"/>
      <c r="AR33" s="49"/>
      <c r="AS33" s="80"/>
      <c r="AT33" s="80"/>
    </row>
    <row r="34" spans="2:126" x14ac:dyDescent="0.25">
      <c r="B34" s="124" t="s">
        <v>602</v>
      </c>
      <c r="D34" s="743" t="s">
        <v>18</v>
      </c>
      <c r="F34" s="735">
        <v>-0.7</v>
      </c>
      <c r="G34" s="735">
        <v>0.7</v>
      </c>
      <c r="H34" s="614"/>
      <c r="I34" s="614"/>
      <c r="J34" s="614"/>
      <c r="K34" s="614"/>
      <c r="L34" s="614"/>
      <c r="P34" s="46"/>
      <c r="Q34" s="47"/>
      <c r="R34" s="49"/>
      <c r="S34" s="49"/>
      <c r="T34" s="49"/>
      <c r="U34" s="49"/>
      <c r="V34" s="49"/>
      <c r="W34" s="49"/>
      <c r="X34" s="49"/>
      <c r="Y34" s="4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P34" s="49"/>
      <c r="AQ34" s="49"/>
      <c r="AR34" s="49"/>
      <c r="AS34" s="80"/>
      <c r="AT34" s="80"/>
    </row>
    <row r="35" spans="2:126" s="98" customFormat="1" ht="25.5" x14ac:dyDescent="0.25">
      <c r="B35" s="91" t="s">
        <v>578</v>
      </c>
      <c r="D35" s="743" t="s">
        <v>18</v>
      </c>
      <c r="F35" s="733">
        <v>-41.4</v>
      </c>
      <c r="G35" s="733">
        <v>-41.5</v>
      </c>
      <c r="H35" s="615">
        <v>-10700000</v>
      </c>
      <c r="I35" s="615">
        <f t="shared" ref="I35:L35" si="12">SUM(I32:I33)</f>
        <v>-29828092.438178405</v>
      </c>
      <c r="J35" s="615">
        <f t="shared" si="12"/>
        <v>17400750.263280001</v>
      </c>
      <c r="K35" s="615">
        <f t="shared" si="12"/>
        <v>43105774.010000013</v>
      </c>
      <c r="L35" s="615">
        <f t="shared" si="12"/>
        <v>-30842666.780000001</v>
      </c>
      <c r="P35" s="91" t="s">
        <v>16</v>
      </c>
      <c r="Q35" s="93"/>
      <c r="R35" s="100">
        <v>8257</v>
      </c>
      <c r="S35" s="100">
        <v>96411</v>
      </c>
      <c r="T35" s="100">
        <v>-101843</v>
      </c>
      <c r="U35" s="100">
        <v>85707</v>
      </c>
      <c r="V35" s="100">
        <v>73563</v>
      </c>
      <c r="W35" s="100">
        <v>90085</v>
      </c>
      <c r="X35" s="100">
        <v>121923</v>
      </c>
      <c r="Y35" s="100">
        <v>-211381</v>
      </c>
      <c r="Z35" s="100">
        <v>26773</v>
      </c>
      <c r="AA35" s="100">
        <f>AA26+AA28-AA29+AA30</f>
        <v>142424</v>
      </c>
      <c r="AB35" s="100">
        <v>76752</v>
      </c>
      <c r="AC35" s="100">
        <v>-226156</v>
      </c>
      <c r="AD35" s="100">
        <v>-74613</v>
      </c>
      <c r="AE35" s="100">
        <v>-155003</v>
      </c>
      <c r="AF35" s="100">
        <v>409</v>
      </c>
      <c r="AG35" s="100">
        <v>77952</v>
      </c>
      <c r="AH35" s="100">
        <v>98</v>
      </c>
      <c r="AI35" s="100">
        <f>AI26+AI28-AI29+AI30</f>
        <v>30253</v>
      </c>
      <c r="AJ35" s="100">
        <f>AJ26+AJ28-AJ29+AJ30</f>
        <v>43854</v>
      </c>
      <c r="AK35" s="100">
        <v>42228</v>
      </c>
      <c r="AL35" s="100">
        <f>AL26+AL28-AL29+AL30</f>
        <v>49723</v>
      </c>
      <c r="AM35" s="100">
        <v>63075.624313818276</v>
      </c>
      <c r="AN35" s="100">
        <v>132392</v>
      </c>
      <c r="AO35"/>
      <c r="AP35" s="100">
        <v>88532</v>
      </c>
      <c r="AQ35" s="100">
        <v>93521</v>
      </c>
      <c r="AR35" s="100">
        <f>AR26+AR28-AR29+AR30+AR31</f>
        <v>10518</v>
      </c>
      <c r="AS35" s="100">
        <f>AS26+AS28-AS29+AS30+AS31</f>
        <v>-150924</v>
      </c>
      <c r="AT35" s="100">
        <v>116433</v>
      </c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2:126" x14ac:dyDescent="0.25">
      <c r="B36" s="91" t="s">
        <v>579</v>
      </c>
      <c r="D36" s="745">
        <v>8.6999999999999993</v>
      </c>
      <c r="F36" s="737">
        <v>-55.2</v>
      </c>
      <c r="G36" s="737">
        <v>-31.8</v>
      </c>
      <c r="H36" s="617">
        <v>-13200000</v>
      </c>
      <c r="I36" s="617">
        <f t="shared" ref="I36:L36" si="13">I31+I35</f>
        <v>-7855503.8893079497</v>
      </c>
      <c r="J36" s="617">
        <f t="shared" si="13"/>
        <v>42695900.485386059</v>
      </c>
      <c r="K36" s="617">
        <f t="shared" si="13"/>
        <v>77337896.496800005</v>
      </c>
      <c r="L36" s="617">
        <f t="shared" si="13"/>
        <v>-33400086.292400002</v>
      </c>
      <c r="P36" s="42"/>
      <c r="Q36" s="43"/>
      <c r="R36" s="52"/>
      <c r="S36" s="52"/>
      <c r="T36" s="52"/>
      <c r="U36" s="52"/>
      <c r="V36" s="52"/>
      <c r="W36" s="52"/>
      <c r="X36" s="52"/>
      <c r="Y36" s="52"/>
      <c r="Z36" s="100"/>
      <c r="AA36" s="100"/>
      <c r="AB36" s="100"/>
      <c r="AC36" s="100"/>
      <c r="AD36" s="100"/>
      <c r="AE36" s="100"/>
      <c r="AF36" s="100"/>
      <c r="AG36" s="100">
        <v>0</v>
      </c>
      <c r="AH36" s="100"/>
      <c r="AI36" s="100"/>
      <c r="AJ36" s="100"/>
      <c r="AK36" s="100"/>
      <c r="AL36" s="100"/>
      <c r="AM36" s="100"/>
      <c r="AN36" s="100"/>
      <c r="AP36" s="52"/>
      <c r="AQ36" s="52"/>
      <c r="AR36" s="52"/>
      <c r="AS36" s="100"/>
      <c r="AT36" s="100"/>
    </row>
    <row r="37" spans="2:126" s="98" customFormat="1" x14ac:dyDescent="0.25">
      <c r="B37" s="91" t="s">
        <v>580</v>
      </c>
      <c r="D37" s="745">
        <v>-62.6</v>
      </c>
      <c r="F37" s="733">
        <v>-279.5</v>
      </c>
      <c r="G37" s="733">
        <v>4.2</v>
      </c>
      <c r="H37" s="612">
        <v>170700000</v>
      </c>
      <c r="I37" s="612">
        <f t="shared" ref="I37:L37" si="14">I25+I36</f>
        <v>73820249.555585831</v>
      </c>
      <c r="J37" s="612">
        <f t="shared" si="14"/>
        <v>-91076524.212850928</v>
      </c>
      <c r="K37" s="612">
        <f t="shared" si="14"/>
        <v>107417783.03816293</v>
      </c>
      <c r="L37" s="612">
        <f t="shared" si="14"/>
        <v>44881630.642147869</v>
      </c>
      <c r="P37" s="124" t="s">
        <v>17</v>
      </c>
      <c r="Q37" s="95"/>
      <c r="R37" s="228">
        <v>6814</v>
      </c>
      <c r="S37" s="228">
        <v>21088</v>
      </c>
      <c r="T37" s="228">
        <v>-20297</v>
      </c>
      <c r="U37" s="228">
        <v>15540</v>
      </c>
      <c r="V37" s="228">
        <v>16029</v>
      </c>
      <c r="W37" s="228">
        <v>19470</v>
      </c>
      <c r="X37" s="228">
        <v>22684</v>
      </c>
      <c r="Y37" s="228">
        <v>-45278</v>
      </c>
      <c r="Z37" s="228">
        <v>4713</v>
      </c>
      <c r="AA37" s="228">
        <v>1964</v>
      </c>
      <c r="AB37" s="228">
        <v>12337</v>
      </c>
      <c r="AC37" s="228">
        <v>-37067</v>
      </c>
      <c r="AD37" s="228">
        <v>-8235</v>
      </c>
      <c r="AE37" s="228">
        <v>-26461</v>
      </c>
      <c r="AF37" s="228">
        <v>6069</v>
      </c>
      <c r="AG37" s="228">
        <v>11475</v>
      </c>
      <c r="AH37" s="228">
        <v>1532</v>
      </c>
      <c r="AI37" s="228">
        <v>9457</v>
      </c>
      <c r="AJ37" s="228">
        <v>11475</v>
      </c>
      <c r="AK37" s="228">
        <v>12296</v>
      </c>
      <c r="AL37" s="228">
        <v>14114</v>
      </c>
      <c r="AM37" s="228">
        <v>9130.8494229794596</v>
      </c>
      <c r="AN37" s="228">
        <v>27700</v>
      </c>
      <c r="AO37"/>
      <c r="AP37" s="228">
        <v>23145</v>
      </c>
      <c r="AQ37" s="228">
        <v>15239</v>
      </c>
      <c r="AR37" s="228">
        <v>-19563</v>
      </c>
      <c r="AS37" s="228">
        <v>-17152</v>
      </c>
      <c r="AT37" s="228">
        <v>34760</v>
      </c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2:126" x14ac:dyDescent="0.25">
      <c r="B38" s="608" t="s">
        <v>539</v>
      </c>
      <c r="D38" s="738"/>
      <c r="F38" s="738"/>
      <c r="G38" s="738"/>
      <c r="H38" s="618"/>
      <c r="I38" s="618" t="s">
        <v>539</v>
      </c>
      <c r="J38" s="618" t="s">
        <v>539</v>
      </c>
      <c r="K38" s="618" t="s">
        <v>539</v>
      </c>
      <c r="L38" s="618" t="s">
        <v>539</v>
      </c>
      <c r="P38" s="46"/>
      <c r="Q38" s="47"/>
      <c r="R38" s="49"/>
      <c r="S38" s="49"/>
      <c r="T38" s="49"/>
      <c r="U38" s="49"/>
      <c r="V38" s="49"/>
      <c r="W38" s="49"/>
      <c r="X38" s="49"/>
      <c r="Y38" s="4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P38" s="49"/>
      <c r="AQ38" s="49"/>
      <c r="AR38" s="49"/>
      <c r="AS38" s="129"/>
      <c r="AT38" s="129"/>
    </row>
    <row r="39" spans="2:126" x14ac:dyDescent="0.25">
      <c r="B39" s="91" t="s">
        <v>664</v>
      </c>
      <c r="D39" s="738"/>
      <c r="F39" s="739"/>
      <c r="G39" s="739"/>
      <c r="H39" s="619"/>
      <c r="I39" s="619"/>
      <c r="J39" s="619"/>
      <c r="K39" s="619"/>
      <c r="L39" s="619"/>
      <c r="P39" s="46"/>
      <c r="Q39" s="47"/>
      <c r="R39" s="49"/>
      <c r="S39" s="49"/>
      <c r="T39" s="49"/>
      <c r="U39" s="49"/>
      <c r="V39" s="49"/>
      <c r="W39" s="49"/>
      <c r="X39" s="49"/>
      <c r="Y39" s="4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P39" s="49"/>
      <c r="AQ39" s="49"/>
      <c r="AR39" s="49"/>
      <c r="AS39" s="129"/>
      <c r="AT39" s="129"/>
    </row>
    <row r="40" spans="2:126" s="98" customFormat="1" x14ac:dyDescent="0.25">
      <c r="B40" s="124" t="s">
        <v>732</v>
      </c>
      <c r="D40" s="743">
        <v>-71.3</v>
      </c>
      <c r="F40" s="734">
        <v>-224.3</v>
      </c>
      <c r="G40" s="734">
        <v>36</v>
      </c>
      <c r="H40" s="613">
        <v>183900000</v>
      </c>
      <c r="I40" s="613">
        <f t="shared" ref="I40:J40" si="15">I25</f>
        <v>81675753.444893777</v>
      </c>
      <c r="J40" s="613">
        <f t="shared" si="15"/>
        <v>-133772424.69823699</v>
      </c>
      <c r="K40" s="613">
        <v>30280038.925986465</v>
      </c>
      <c r="L40" s="613">
        <v>75983290.361068591</v>
      </c>
      <c r="P40" s="91" t="s">
        <v>19</v>
      </c>
      <c r="Q40" s="93"/>
      <c r="R40" s="231">
        <v>1443</v>
      </c>
      <c r="S40" s="231">
        <v>75323</v>
      </c>
      <c r="T40" s="231">
        <v>-81546</v>
      </c>
      <c r="U40" s="231">
        <v>70167</v>
      </c>
      <c r="V40" s="231">
        <v>57534</v>
      </c>
      <c r="W40" s="231">
        <v>70615</v>
      </c>
      <c r="X40" s="231">
        <v>99239</v>
      </c>
      <c r="Y40" s="231">
        <v>-166103</v>
      </c>
      <c r="Z40" s="231">
        <v>22060</v>
      </c>
      <c r="AA40" s="231">
        <f>AA35-AA37</f>
        <v>140460</v>
      </c>
      <c r="AB40" s="231">
        <v>64415</v>
      </c>
      <c r="AC40" s="231">
        <v>-189089</v>
      </c>
      <c r="AD40" s="231">
        <v>-66378</v>
      </c>
      <c r="AE40" s="231">
        <v>-128542</v>
      </c>
      <c r="AF40" s="231">
        <v>-5660</v>
      </c>
      <c r="AG40" s="231">
        <v>66477</v>
      </c>
      <c r="AH40" s="231">
        <v>-1434</v>
      </c>
      <c r="AI40" s="231">
        <f>AI35-AI37</f>
        <v>20796</v>
      </c>
      <c r="AJ40" s="231">
        <f>AJ35-AJ37</f>
        <v>32379</v>
      </c>
      <c r="AK40" s="231">
        <v>29932</v>
      </c>
      <c r="AL40" s="231">
        <f>AL35-AL37</f>
        <v>35609</v>
      </c>
      <c r="AM40" s="231">
        <v>53944.774890838817</v>
      </c>
      <c r="AN40" s="231">
        <v>104692</v>
      </c>
      <c r="AO40"/>
      <c r="AP40" s="231">
        <v>65387</v>
      </c>
      <c r="AQ40" s="231">
        <v>78282</v>
      </c>
      <c r="AR40" s="231">
        <f>AR35-AR37</f>
        <v>30081</v>
      </c>
      <c r="AS40" s="231">
        <f>AS35-AS37</f>
        <v>-133772</v>
      </c>
      <c r="AT40" s="231">
        <v>81673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2:126" customFormat="1" x14ac:dyDescent="0.25">
      <c r="B41" s="124" t="s">
        <v>581</v>
      </c>
      <c r="D41" s="743" t="s">
        <v>18</v>
      </c>
      <c r="E41" s="734"/>
      <c r="F41" s="734" t="s">
        <v>18</v>
      </c>
      <c r="G41" s="734" t="s">
        <v>18</v>
      </c>
      <c r="H41" s="613">
        <v>0</v>
      </c>
      <c r="I41" s="613">
        <v>0</v>
      </c>
      <c r="J41" s="613">
        <v>0</v>
      </c>
      <c r="K41" s="613">
        <v>-200152.38598646701</v>
      </c>
      <c r="L41" s="613">
        <v>2298427.0499999998</v>
      </c>
    </row>
    <row r="42" spans="2:126" x14ac:dyDescent="0.25">
      <c r="B42" s="91" t="s">
        <v>582</v>
      </c>
      <c r="C42" s="315"/>
      <c r="D42" s="739"/>
      <c r="E42" s="315"/>
      <c r="F42" s="739"/>
      <c r="G42" s="739"/>
      <c r="H42" s="619"/>
      <c r="I42" s="619"/>
      <c r="J42" s="619"/>
      <c r="K42" s="619"/>
      <c r="L42" s="619"/>
      <c r="M42" s="315"/>
      <c r="O42" s="315"/>
      <c r="P42" s="315"/>
      <c r="R42" s="315"/>
      <c r="S42" s="315"/>
      <c r="T42" s="315"/>
      <c r="V42" s="514"/>
    </row>
    <row r="43" spans="2:126" ht="25.5" x14ac:dyDescent="0.25">
      <c r="B43" s="124" t="s">
        <v>583</v>
      </c>
      <c r="D43" s="743">
        <v>-62.6</v>
      </c>
      <c r="F43" s="732">
        <v>-279.5</v>
      </c>
      <c r="G43" s="732">
        <v>4.2</v>
      </c>
      <c r="H43" s="610">
        <v>170700000</v>
      </c>
      <c r="I43" s="610">
        <f t="shared" ref="I43:L43" si="16">I37</f>
        <v>73820249.555585831</v>
      </c>
      <c r="J43" s="610">
        <f t="shared" si="16"/>
        <v>-91076524.212850928</v>
      </c>
      <c r="K43" s="610">
        <f t="shared" si="16"/>
        <v>107417783.03816293</v>
      </c>
      <c r="L43" s="610">
        <f t="shared" si="16"/>
        <v>44881630.642147869</v>
      </c>
      <c r="S43" s="72"/>
      <c r="V43" s="514"/>
    </row>
    <row r="44" spans="2:126" x14ac:dyDescent="0.25">
      <c r="B44" s="124" t="s">
        <v>581</v>
      </c>
      <c r="D44" s="743" t="s">
        <v>18</v>
      </c>
      <c r="F44" s="732" t="s">
        <v>18</v>
      </c>
      <c r="G44" s="732" t="s">
        <v>18</v>
      </c>
      <c r="H44" s="610">
        <v>0</v>
      </c>
      <c r="I44" s="610">
        <v>0</v>
      </c>
      <c r="J44" s="610">
        <v>0</v>
      </c>
      <c r="K44" s="610">
        <v>-143466.95853600118</v>
      </c>
      <c r="L44" s="610">
        <v>1123241.406984</v>
      </c>
      <c r="N44" s="527"/>
      <c r="R44" s="73"/>
      <c r="S44" s="73"/>
      <c r="T44" s="73"/>
    </row>
    <row r="45" spans="2:126" x14ac:dyDescent="0.25">
      <c r="B45" s="608"/>
      <c r="D45" s="738"/>
      <c r="F45" s="738"/>
      <c r="G45" s="738"/>
      <c r="H45" s="159"/>
      <c r="I45" s="159"/>
      <c r="J45" s="159"/>
      <c r="K45" s="159"/>
      <c r="L45" s="159"/>
      <c r="S45" s="74"/>
    </row>
    <row r="46" spans="2:126" x14ac:dyDescent="0.25">
      <c r="B46" s="91" t="s">
        <v>665</v>
      </c>
      <c r="D46" s="738"/>
      <c r="F46" s="737"/>
      <c r="G46" s="737"/>
      <c r="H46" s="620"/>
      <c r="I46" s="620" t="s">
        <v>539</v>
      </c>
      <c r="J46" s="620" t="s">
        <v>539</v>
      </c>
      <c r="K46" s="620" t="s">
        <v>539</v>
      </c>
      <c r="L46" s="620" t="s">
        <v>539</v>
      </c>
    </row>
    <row r="47" spans="2:126" x14ac:dyDescent="0.25">
      <c r="B47" s="124" t="s">
        <v>584</v>
      </c>
      <c r="D47" s="748">
        <v>44786917</v>
      </c>
      <c r="F47" s="740" t="s">
        <v>686</v>
      </c>
      <c r="G47" s="740">
        <v>44786917</v>
      </c>
      <c r="H47" s="144">
        <v>44786917</v>
      </c>
      <c r="I47" s="144">
        <v>44786917</v>
      </c>
      <c r="J47" s="144">
        <v>44786917</v>
      </c>
      <c r="K47" s="144">
        <v>44786917</v>
      </c>
      <c r="L47" s="144">
        <v>44786917</v>
      </c>
      <c r="N47" s="315"/>
    </row>
    <row r="48" spans="2:126" x14ac:dyDescent="0.25">
      <c r="B48" s="124" t="s">
        <v>733</v>
      </c>
      <c r="D48" s="749">
        <v>-1.59</v>
      </c>
      <c r="F48" s="741">
        <v>-5.01</v>
      </c>
      <c r="G48" s="741">
        <v>0.8</v>
      </c>
      <c r="H48" s="621">
        <v>4.1100000000000003</v>
      </c>
      <c r="I48" s="621">
        <f t="shared" ref="I48:J48" si="17">I25/I47</f>
        <v>1.8236520599284336</v>
      </c>
      <c r="J48" s="621">
        <f t="shared" si="17"/>
        <v>-2.9868638803210543</v>
      </c>
      <c r="K48" s="621">
        <v>0.67</v>
      </c>
      <c r="L48" s="621">
        <v>1.6964010065562274</v>
      </c>
    </row>
    <row r="49" spans="8:14" x14ac:dyDescent="0.25">
      <c r="H49" s="517"/>
      <c r="L49" s="517"/>
      <c r="N49" s="517"/>
    </row>
    <row r="50" spans="8:14" x14ac:dyDescent="0.25">
      <c r="H50" s="517"/>
      <c r="L50" s="517"/>
      <c r="N50" s="517"/>
    </row>
    <row r="51" spans="8:14" x14ac:dyDescent="0.25">
      <c r="H51" s="517"/>
      <c r="L51" s="517"/>
      <c r="N51" s="517"/>
    </row>
    <row r="52" spans="8:14" x14ac:dyDescent="0.25">
      <c r="H52" s="56"/>
    </row>
    <row r="53" spans="8:14" x14ac:dyDescent="0.25">
      <c r="H53" s="517"/>
      <c r="L53" s="517"/>
      <c r="N53" s="517"/>
    </row>
    <row r="54" spans="8:14" x14ac:dyDescent="0.25">
      <c r="H54" s="526"/>
      <c r="L54" s="526"/>
      <c r="N54" s="526"/>
    </row>
    <row r="58" spans="8:14" x14ac:dyDescent="0.25">
      <c r="H58" s="517"/>
      <c r="L58" s="517"/>
      <c r="N58" s="517"/>
    </row>
    <row r="60" spans="8:14" x14ac:dyDescent="0.25">
      <c r="H60" s="517"/>
      <c r="L60" s="517"/>
      <c r="N60" s="517"/>
    </row>
    <row r="69" spans="8:126" x14ac:dyDescent="0.25">
      <c r="M69" s="427"/>
      <c r="N69" s="427"/>
      <c r="O69" s="427"/>
      <c r="P69" s="427"/>
    </row>
    <row r="72" spans="8:126" x14ac:dyDescent="0.25">
      <c r="H72" s="517"/>
      <c r="L72" s="517"/>
      <c r="N72" s="517"/>
    </row>
    <row r="77" spans="8:126" x14ac:dyDescent="0.25">
      <c r="H77" s="528"/>
      <c r="I77" s="527"/>
      <c r="J77" s="527"/>
      <c r="K77" s="527"/>
      <c r="L77" s="527"/>
      <c r="M77"/>
      <c r="N77"/>
      <c r="O77"/>
      <c r="P77"/>
      <c r="R77"/>
      <c r="S77"/>
      <c r="T77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</row>
    <row r="78" spans="8:126" x14ac:dyDescent="0.25">
      <c r="H78" s="528"/>
      <c r="I78" s="527"/>
      <c r="J78" s="527"/>
      <c r="K78" s="527"/>
      <c r="L78" s="527"/>
      <c r="M78"/>
      <c r="N78"/>
      <c r="O78"/>
      <c r="P78"/>
      <c r="R78"/>
      <c r="S78"/>
      <c r="T78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</row>
    <row r="79" spans="8:126" x14ac:dyDescent="0.25">
      <c r="H79" s="528"/>
      <c r="I79" s="527"/>
      <c r="J79" s="527"/>
      <c r="K79" s="527"/>
      <c r="L79" s="527"/>
      <c r="M79"/>
      <c r="N79"/>
      <c r="O79"/>
      <c r="P79"/>
      <c r="R79"/>
      <c r="S79"/>
      <c r="T79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</row>
    <row r="80" spans="8:126" x14ac:dyDescent="0.25">
      <c r="H80" s="528"/>
      <c r="I80" s="527"/>
      <c r="J80" s="527"/>
      <c r="K80" s="527"/>
      <c r="L80" s="527"/>
      <c r="M80"/>
      <c r="N80"/>
      <c r="O80"/>
      <c r="P80"/>
      <c r="R80"/>
      <c r="S80"/>
      <c r="T8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</row>
    <row r="81" spans="8:126" x14ac:dyDescent="0.25">
      <c r="H81" s="528"/>
      <c r="I81" s="527"/>
      <c r="J81" s="527"/>
      <c r="K81" s="527"/>
      <c r="L81" s="527"/>
      <c r="M81"/>
      <c r="N81"/>
      <c r="O81"/>
      <c r="P81"/>
      <c r="R81"/>
      <c r="S81"/>
      <c r="T81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</row>
    <row r="82" spans="8:126" x14ac:dyDescent="0.25">
      <c r="H82" s="528"/>
      <c r="I82" s="527"/>
      <c r="J82" s="527"/>
      <c r="K82" s="527"/>
      <c r="L82" s="527"/>
      <c r="M82"/>
      <c r="N82"/>
      <c r="O82"/>
      <c r="P82"/>
      <c r="R82"/>
      <c r="S82"/>
      <c r="T82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</row>
    <row r="86" spans="8:126" x14ac:dyDescent="0.25">
      <c r="L86" s="56">
        <v>1000</v>
      </c>
    </row>
  </sheetData>
  <mergeCells count="9">
    <mergeCell ref="AB5:AB6"/>
    <mergeCell ref="AA5:AA6"/>
    <mergeCell ref="Y5:Y6"/>
    <mergeCell ref="Z5:Z6"/>
    <mergeCell ref="O3:O4"/>
    <mergeCell ref="S5:S6"/>
    <mergeCell ref="R5:R6"/>
    <mergeCell ref="T5:T6"/>
    <mergeCell ref="X5:X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V133"/>
  <sheetViews>
    <sheetView showGridLines="0" topLeftCell="A40" zoomScale="70" zoomScaleNormal="70" zoomScaleSheetLayoutView="70" workbookViewId="0">
      <pane xSplit="2" topLeftCell="C1" activePane="topRight" state="frozen"/>
      <selection activeCell="AC12" sqref="AC12"/>
      <selection pane="topRight" activeCell="B35" sqref="B35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3.42578125" customWidth="1"/>
    <col min="5" max="5" width="6.42578125" customWidth="1"/>
    <col min="6" max="10" width="13.85546875" customWidth="1"/>
    <col min="11" max="11" width="14.28515625" customWidth="1"/>
    <col min="12" max="18" width="13.42578125" customWidth="1"/>
    <col min="21" max="21" width="15.85546875" customWidth="1"/>
    <col min="22" max="22" width="65.5703125" style="14" hidden="1" customWidth="1" outlineLevel="1"/>
    <col min="23" max="23" width="10.85546875" style="14" hidden="1" customWidth="1" outlineLevel="1"/>
    <col min="24" max="47" width="13.85546875" style="12" hidden="1" customWidth="1" outlineLevel="1"/>
    <col min="48" max="48" width="9.140625" style="12" collapsed="1"/>
    <col min="49" max="16384" width="9.140625" style="12"/>
  </cols>
  <sheetData>
    <row r="1" spans="1:47" x14ac:dyDescent="0.25">
      <c r="A1" s="81"/>
      <c r="B1" s="89" t="s">
        <v>20</v>
      </c>
      <c r="V1" s="89" t="s">
        <v>20</v>
      </c>
      <c r="W1" s="26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x14ac:dyDescent="0.25">
      <c r="W2" s="29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14.45" customHeight="1" x14ac:dyDescent="0.25">
      <c r="B3" s="831"/>
      <c r="D3" s="835" t="s">
        <v>718</v>
      </c>
      <c r="F3" s="833" t="s">
        <v>687</v>
      </c>
      <c r="G3" s="833" t="s">
        <v>667</v>
      </c>
      <c r="H3" s="833" t="s">
        <v>646</v>
      </c>
      <c r="I3" s="833" t="s">
        <v>636</v>
      </c>
      <c r="J3" s="833" t="s">
        <v>630</v>
      </c>
      <c r="K3" s="833" t="s">
        <v>615</v>
      </c>
      <c r="L3" s="833" t="s">
        <v>603</v>
      </c>
      <c r="M3" s="833" t="s">
        <v>599</v>
      </c>
      <c r="N3" s="833" t="s">
        <v>515</v>
      </c>
      <c r="O3" s="833" t="s">
        <v>457</v>
      </c>
      <c r="P3" s="833" t="s">
        <v>413</v>
      </c>
      <c r="Q3" s="833" t="s">
        <v>313</v>
      </c>
      <c r="R3" s="833" t="s">
        <v>204</v>
      </c>
      <c r="U3" s="828" t="s">
        <v>556</v>
      </c>
      <c r="V3" s="828" t="s">
        <v>556</v>
      </c>
      <c r="W3" s="29"/>
      <c r="X3" s="833" t="s">
        <v>210</v>
      </c>
      <c r="Y3" s="833" t="s">
        <v>231</v>
      </c>
      <c r="Z3" s="833" t="s">
        <v>232</v>
      </c>
      <c r="AA3" s="833" t="s">
        <v>233</v>
      </c>
      <c r="AB3" s="837" t="s">
        <v>211</v>
      </c>
      <c r="AC3" s="837" t="s">
        <v>234</v>
      </c>
      <c r="AD3" s="837" t="s">
        <v>235</v>
      </c>
      <c r="AE3" s="837" t="s">
        <v>236</v>
      </c>
      <c r="AF3" s="837" t="s">
        <v>212</v>
      </c>
      <c r="AG3" s="837" t="s">
        <v>205</v>
      </c>
      <c r="AH3" s="837" t="s">
        <v>237</v>
      </c>
      <c r="AI3" s="837" t="s">
        <v>251</v>
      </c>
      <c r="AJ3" s="837" t="s">
        <v>313</v>
      </c>
      <c r="AK3" s="837" t="s">
        <v>327</v>
      </c>
      <c r="AL3" s="837" t="s">
        <v>349</v>
      </c>
      <c r="AM3" s="837" t="s">
        <v>374</v>
      </c>
      <c r="AN3" s="837" t="s">
        <v>386</v>
      </c>
      <c r="AO3" s="837" t="s">
        <v>414</v>
      </c>
      <c r="AP3" s="837" t="s">
        <v>430</v>
      </c>
      <c r="AQ3" s="837" t="s">
        <v>447</v>
      </c>
      <c r="AR3" s="837" t="s">
        <v>457</v>
      </c>
      <c r="AS3" s="837" t="s">
        <v>490</v>
      </c>
      <c r="AT3" s="837" t="s">
        <v>492</v>
      </c>
      <c r="AU3" s="837" t="s">
        <v>505</v>
      </c>
    </row>
    <row r="4" spans="1:47" ht="15.75" thickBot="1" x14ac:dyDescent="0.3">
      <c r="B4" s="832"/>
      <c r="D4" s="836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  <c r="Q4" s="834"/>
      <c r="R4" s="834"/>
      <c r="U4" s="829"/>
      <c r="V4" s="829"/>
      <c r="W4" s="29"/>
      <c r="X4" s="834"/>
      <c r="Y4" s="834"/>
      <c r="Z4" s="834"/>
      <c r="AA4" s="834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</row>
    <row r="5" spans="1:47" x14ac:dyDescent="0.25">
      <c r="B5" s="319"/>
      <c r="D5" s="726" t="s">
        <v>557</v>
      </c>
      <c r="F5" s="815" t="s">
        <v>557</v>
      </c>
      <c r="G5" s="780" t="s">
        <v>557</v>
      </c>
      <c r="H5" s="780" t="s">
        <v>557</v>
      </c>
      <c r="I5" s="780" t="s">
        <v>557</v>
      </c>
      <c r="J5" s="724" t="s">
        <v>557</v>
      </c>
      <c r="K5" s="724" t="s">
        <v>557</v>
      </c>
      <c r="L5" s="724" t="s">
        <v>557</v>
      </c>
      <c r="M5" s="724" t="s">
        <v>557</v>
      </c>
      <c r="N5" s="724" t="s">
        <v>557</v>
      </c>
      <c r="O5" s="724" t="s">
        <v>557</v>
      </c>
      <c r="P5" s="724" t="s">
        <v>557</v>
      </c>
      <c r="Q5" s="724" t="s">
        <v>557</v>
      </c>
      <c r="R5" s="724" t="s">
        <v>557</v>
      </c>
      <c r="V5" s="635"/>
      <c r="W5" s="29"/>
      <c r="X5" s="631" t="s">
        <v>0</v>
      </c>
      <c r="Y5" s="631" t="s">
        <v>0</v>
      </c>
      <c r="Z5" s="631" t="s">
        <v>0</v>
      </c>
      <c r="AA5" s="631" t="s">
        <v>0</v>
      </c>
      <c r="AB5" s="631" t="s">
        <v>0</v>
      </c>
      <c r="AC5" s="631" t="s">
        <v>0</v>
      </c>
      <c r="AD5" s="631" t="s">
        <v>0</v>
      </c>
      <c r="AE5" s="631" t="s">
        <v>0</v>
      </c>
      <c r="AF5" s="631" t="s">
        <v>0</v>
      </c>
      <c r="AG5" s="631" t="s">
        <v>0</v>
      </c>
      <c r="AH5" s="631" t="s">
        <v>0</v>
      </c>
      <c r="AI5" s="631" t="s">
        <v>0</v>
      </c>
      <c r="AJ5" s="631" t="s">
        <v>0</v>
      </c>
      <c r="AK5" s="631" t="s">
        <v>0</v>
      </c>
      <c r="AL5" s="631" t="s">
        <v>0</v>
      </c>
      <c r="AM5" s="631" t="s">
        <v>0</v>
      </c>
      <c r="AN5" s="631" t="s">
        <v>0</v>
      </c>
      <c r="AO5" s="631" t="s">
        <v>0</v>
      </c>
      <c r="AP5" s="631" t="s">
        <v>0</v>
      </c>
      <c r="AQ5" s="631" t="s">
        <v>0</v>
      </c>
      <c r="AR5" s="631" t="s">
        <v>0</v>
      </c>
      <c r="AS5" s="631" t="s">
        <v>0</v>
      </c>
      <c r="AT5" s="631" t="s">
        <v>0</v>
      </c>
      <c r="AU5" s="631" t="s">
        <v>0</v>
      </c>
    </row>
    <row r="6" spans="1:47" x14ac:dyDescent="0.25">
      <c r="B6" s="102" t="s">
        <v>21</v>
      </c>
      <c r="V6" s="102" t="s">
        <v>21</v>
      </c>
      <c r="W6" s="29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x14ac:dyDescent="0.25">
      <c r="B7" s="29"/>
      <c r="V7" s="29"/>
      <c r="W7" s="29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R7" s="30"/>
      <c r="AS7" s="30"/>
      <c r="AT7" s="30"/>
      <c r="AU7" s="30"/>
    </row>
    <row r="8" spans="1:47" x14ac:dyDescent="0.25">
      <c r="B8" s="102" t="s">
        <v>22</v>
      </c>
      <c r="H8" s="799"/>
      <c r="I8" s="799"/>
      <c r="V8" s="102" t="s">
        <v>22</v>
      </c>
      <c r="W8" s="29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00"/>
      <c r="AQ8" s="300"/>
      <c r="AR8" s="31"/>
      <c r="AS8" s="31"/>
      <c r="AT8" s="31"/>
      <c r="AU8" s="31"/>
    </row>
    <row r="9" spans="1:47" s="103" customFormat="1" ht="14.25" x14ac:dyDescent="0.2">
      <c r="B9" s="135" t="s">
        <v>543</v>
      </c>
      <c r="D9" s="750">
        <v>4280.7</v>
      </c>
      <c r="F9" s="647" t="s">
        <v>688</v>
      </c>
      <c r="G9" s="647" t="s">
        <v>669</v>
      </c>
      <c r="H9" s="647">
        <v>4327.2</v>
      </c>
      <c r="I9" s="647" t="s">
        <v>698</v>
      </c>
      <c r="J9" s="600">
        <v>4329.6000000000004</v>
      </c>
      <c r="K9" s="600">
        <v>4201.2</v>
      </c>
      <c r="L9" s="600">
        <v>4107.5</v>
      </c>
      <c r="M9" s="600">
        <v>3932.6</v>
      </c>
      <c r="N9" s="600">
        <v>3997</v>
      </c>
      <c r="O9" s="600">
        <v>3750.4</v>
      </c>
      <c r="P9" s="600">
        <v>3734.6</v>
      </c>
      <c r="Q9" s="600">
        <v>3750.9</v>
      </c>
      <c r="R9" s="600">
        <v>3229.5</v>
      </c>
      <c r="V9" s="135" t="s">
        <v>23</v>
      </c>
      <c r="W9" s="135"/>
      <c r="X9" s="300">
        <v>3807115</v>
      </c>
      <c r="Y9" s="300">
        <v>3802838.5027227621</v>
      </c>
      <c r="Z9" s="300">
        <v>3761935.6998939626</v>
      </c>
      <c r="AA9" s="300">
        <v>3855710.5351715107</v>
      </c>
      <c r="AB9" s="300">
        <v>3855446</v>
      </c>
      <c r="AC9" s="300">
        <v>3875639.6395300003</v>
      </c>
      <c r="AD9" s="300">
        <v>3926422</v>
      </c>
      <c r="AE9" s="300">
        <v>3986680.8597199996</v>
      </c>
      <c r="AF9" s="300" t="s">
        <v>276</v>
      </c>
      <c r="AG9" s="300">
        <v>4048892</v>
      </c>
      <c r="AH9" s="300">
        <v>4898646</v>
      </c>
      <c r="AI9" s="300">
        <v>4857646</v>
      </c>
      <c r="AJ9" s="300">
        <v>4719748</v>
      </c>
      <c r="AK9" s="300">
        <v>4763797</v>
      </c>
      <c r="AL9" s="300">
        <v>4727738</v>
      </c>
      <c r="AM9" s="300">
        <v>4723301</v>
      </c>
      <c r="AN9" s="300">
        <v>4700550</v>
      </c>
      <c r="AO9" s="300">
        <v>4594168</v>
      </c>
      <c r="AP9" s="300">
        <v>4593454</v>
      </c>
      <c r="AQ9" s="300">
        <v>4606836</v>
      </c>
      <c r="AR9" s="300">
        <v>4687982</v>
      </c>
      <c r="AS9" s="300">
        <v>4697034</v>
      </c>
      <c r="AT9" s="300">
        <v>4702942</v>
      </c>
      <c r="AU9" s="300">
        <v>4733717</v>
      </c>
    </row>
    <row r="10" spans="1:47" s="103" customFormat="1" ht="14.25" x14ac:dyDescent="0.2">
      <c r="B10" s="135" t="s">
        <v>544</v>
      </c>
      <c r="D10" s="750">
        <v>857.8</v>
      </c>
      <c r="F10" s="647">
        <v>875.6</v>
      </c>
      <c r="G10" s="647">
        <v>861.7</v>
      </c>
      <c r="H10" s="647">
        <v>884.7</v>
      </c>
      <c r="I10" s="647">
        <v>898.9</v>
      </c>
      <c r="J10" s="600">
        <v>872.4</v>
      </c>
      <c r="K10" s="600">
        <v>862.9</v>
      </c>
      <c r="L10" s="600">
        <v>857.1</v>
      </c>
      <c r="M10" s="600">
        <v>886.3</v>
      </c>
      <c r="N10" s="600">
        <v>949.9</v>
      </c>
      <c r="O10" s="600">
        <v>937.6</v>
      </c>
      <c r="P10" s="600">
        <v>966</v>
      </c>
      <c r="Q10" s="600">
        <v>968.8</v>
      </c>
      <c r="R10" s="600">
        <v>815.1</v>
      </c>
      <c r="V10" s="135" t="s">
        <v>315</v>
      </c>
      <c r="W10" s="135"/>
      <c r="X10" s="300">
        <v>64432</v>
      </c>
      <c r="Y10" s="300">
        <v>62299.484540000005</v>
      </c>
      <c r="Z10" s="300">
        <v>61425.098119999995</v>
      </c>
      <c r="AA10" s="300">
        <v>57113.425669999982</v>
      </c>
      <c r="AB10" s="300">
        <v>61395</v>
      </c>
      <c r="AC10" s="300">
        <v>59300.574269999983</v>
      </c>
      <c r="AD10" s="300">
        <v>58052</v>
      </c>
      <c r="AE10" s="300">
        <v>55054</v>
      </c>
      <c r="AF10" s="300" t="s">
        <v>277</v>
      </c>
      <c r="AG10" s="300">
        <v>56882</v>
      </c>
      <c r="AH10" s="300">
        <v>72084</v>
      </c>
      <c r="AI10" s="300">
        <v>67519</v>
      </c>
      <c r="AJ10" s="300">
        <v>66437</v>
      </c>
      <c r="AK10" s="300">
        <v>62495</v>
      </c>
      <c r="AL10" s="300">
        <v>60699</v>
      </c>
      <c r="AM10" s="300">
        <v>57421</v>
      </c>
      <c r="AN10" s="300">
        <v>55831</v>
      </c>
      <c r="AO10" s="300">
        <v>52066</v>
      </c>
      <c r="AP10" s="300">
        <v>48034</v>
      </c>
      <c r="AQ10" s="300">
        <v>44296</v>
      </c>
      <c r="AR10" s="300">
        <v>43927</v>
      </c>
      <c r="AS10" s="300">
        <v>41370</v>
      </c>
      <c r="AT10" s="300">
        <v>37081</v>
      </c>
      <c r="AU10" s="300">
        <v>32975</v>
      </c>
    </row>
    <row r="11" spans="1:47" s="103" customFormat="1" ht="14.25" x14ac:dyDescent="0.2">
      <c r="B11" s="135" t="s">
        <v>666</v>
      </c>
      <c r="D11" s="750">
        <v>1004.3</v>
      </c>
      <c r="F11" s="647" t="s">
        <v>689</v>
      </c>
      <c r="G11" s="647" t="s">
        <v>670</v>
      </c>
      <c r="H11" s="647">
        <v>1040</v>
      </c>
      <c r="I11" s="647" t="s">
        <v>699</v>
      </c>
      <c r="J11" s="600">
        <v>1078.8</v>
      </c>
      <c r="K11" s="600">
        <v>965.7</v>
      </c>
      <c r="L11" s="600">
        <v>969.1</v>
      </c>
      <c r="M11" s="600">
        <v>986.2</v>
      </c>
      <c r="N11" s="600">
        <v>0</v>
      </c>
      <c r="O11" s="600">
        <v>0</v>
      </c>
      <c r="P11" s="600">
        <v>0</v>
      </c>
      <c r="Q11" s="600">
        <v>0</v>
      </c>
      <c r="R11" s="600">
        <v>0</v>
      </c>
      <c r="V11" s="135"/>
      <c r="W11" s="135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</row>
    <row r="12" spans="1:47" s="103" customFormat="1" ht="14.25" x14ac:dyDescent="0.2">
      <c r="B12" s="135" t="s">
        <v>558</v>
      </c>
      <c r="D12" s="750">
        <v>36.5</v>
      </c>
      <c r="F12" s="647">
        <v>42</v>
      </c>
      <c r="G12" s="647">
        <v>41.7</v>
      </c>
      <c r="H12" s="647">
        <v>41.4</v>
      </c>
      <c r="I12" s="647">
        <v>41.2</v>
      </c>
      <c r="J12" s="647">
        <v>40.4</v>
      </c>
      <c r="K12" s="600">
        <v>37.9</v>
      </c>
      <c r="L12" s="600">
        <v>46.5</v>
      </c>
      <c r="M12" s="600">
        <v>48.1</v>
      </c>
      <c r="N12" s="600">
        <v>47.3</v>
      </c>
      <c r="O12" s="600">
        <v>53.6</v>
      </c>
      <c r="P12" s="600">
        <v>58.2</v>
      </c>
      <c r="Q12" s="600">
        <v>57.2</v>
      </c>
      <c r="R12" s="600">
        <v>35.200000000000003</v>
      </c>
      <c r="V12" s="135" t="s">
        <v>24</v>
      </c>
      <c r="W12" s="135"/>
      <c r="X12" s="300">
        <v>1427</v>
      </c>
      <c r="Y12" s="300">
        <v>1414.57007</v>
      </c>
      <c r="Z12" s="300">
        <v>1401.7355600000001</v>
      </c>
      <c r="AA12" s="300">
        <v>1388.9010499999999</v>
      </c>
      <c r="AB12" s="300">
        <v>1415</v>
      </c>
      <c r="AC12" s="300">
        <v>1400.9153899999999</v>
      </c>
      <c r="AD12" s="300">
        <v>1388</v>
      </c>
      <c r="AE12" s="300">
        <v>1374.7714099999998</v>
      </c>
      <c r="AF12" s="300" t="s">
        <v>278</v>
      </c>
      <c r="AG12" s="300">
        <v>1349</v>
      </c>
      <c r="AH12" s="300">
        <v>1336</v>
      </c>
      <c r="AI12" s="300">
        <v>1323</v>
      </c>
      <c r="AJ12" s="300">
        <v>1309</v>
      </c>
      <c r="AK12" s="300">
        <v>1296</v>
      </c>
      <c r="AL12" s="300">
        <v>1284</v>
      </c>
      <c r="AM12" s="300">
        <v>1270</v>
      </c>
      <c r="AN12" s="300">
        <v>1257</v>
      </c>
      <c r="AO12" s="300">
        <v>1244</v>
      </c>
      <c r="AP12" s="300">
        <v>1231</v>
      </c>
      <c r="AQ12" s="300">
        <v>1218</v>
      </c>
      <c r="AR12" s="300">
        <v>1205</v>
      </c>
      <c r="AS12" s="300">
        <v>1192</v>
      </c>
      <c r="AT12" s="300">
        <v>1179</v>
      </c>
      <c r="AU12" s="300">
        <v>1166</v>
      </c>
    </row>
    <row r="13" spans="1:47" s="103" customFormat="1" ht="14.25" x14ac:dyDescent="0.2">
      <c r="B13" s="135" t="s">
        <v>547</v>
      </c>
      <c r="D13" s="750">
        <v>3.4</v>
      </c>
      <c r="F13" s="647">
        <v>3</v>
      </c>
      <c r="G13" s="647">
        <v>4.8</v>
      </c>
      <c r="H13" s="647">
        <v>4.0999999999999996</v>
      </c>
      <c r="I13" s="647">
        <v>3.5</v>
      </c>
      <c r="J13" s="600">
        <v>3</v>
      </c>
      <c r="K13" s="600">
        <v>1.8</v>
      </c>
      <c r="L13" s="600">
        <v>1.3</v>
      </c>
      <c r="M13" s="600">
        <v>0.9</v>
      </c>
      <c r="N13" s="600">
        <v>0.7</v>
      </c>
      <c r="O13" s="600">
        <v>1.8</v>
      </c>
      <c r="P13" s="600">
        <v>2.2000000000000002</v>
      </c>
      <c r="Q13" s="600">
        <v>5.0999999999999996</v>
      </c>
      <c r="R13" s="600">
        <v>0</v>
      </c>
      <c r="V13" s="135" t="s">
        <v>25</v>
      </c>
      <c r="W13" s="135"/>
      <c r="X13" s="300">
        <v>60514</v>
      </c>
      <c r="Y13" s="300">
        <v>60985.867368541061</v>
      </c>
      <c r="Z13" s="300">
        <v>60166.106721600801</v>
      </c>
      <c r="AA13" s="300">
        <v>52053.138878570346</v>
      </c>
      <c r="AB13" s="300">
        <v>38214</v>
      </c>
      <c r="AC13" s="300">
        <v>47508.906529999993</v>
      </c>
      <c r="AD13" s="300">
        <v>33625</v>
      </c>
      <c r="AE13" s="300">
        <v>34296.864969999988</v>
      </c>
      <c r="AF13" s="300" t="s">
        <v>279</v>
      </c>
      <c r="AG13" s="300">
        <v>35567</v>
      </c>
      <c r="AH13" s="300">
        <v>42369</v>
      </c>
      <c r="AI13" s="300">
        <v>38952</v>
      </c>
      <c r="AJ13" s="300">
        <v>39831</v>
      </c>
      <c r="AK13" s="300">
        <v>41204</v>
      </c>
      <c r="AL13" s="300">
        <v>39855</v>
      </c>
      <c r="AM13" s="300">
        <v>40325</v>
      </c>
      <c r="AN13" s="300">
        <v>40810</v>
      </c>
      <c r="AO13" s="300">
        <v>41988</v>
      </c>
      <c r="AP13" s="300">
        <v>53876</v>
      </c>
      <c r="AQ13" s="300">
        <v>54236</v>
      </c>
      <c r="AR13" s="300">
        <v>53610</v>
      </c>
      <c r="AS13" s="300">
        <v>50834</v>
      </c>
      <c r="AT13" s="300">
        <v>51897</v>
      </c>
      <c r="AU13" s="300">
        <v>51411</v>
      </c>
    </row>
    <row r="14" spans="1:47" s="103" customFormat="1" ht="14.25" x14ac:dyDescent="0.2">
      <c r="B14" s="135" t="s">
        <v>598</v>
      </c>
      <c r="D14" s="750">
        <v>10.1</v>
      </c>
      <c r="F14" s="647">
        <v>10.3</v>
      </c>
      <c r="G14" s="647">
        <v>11.2</v>
      </c>
      <c r="H14" s="647">
        <v>11.3</v>
      </c>
      <c r="I14" s="647">
        <v>11</v>
      </c>
      <c r="J14" s="600">
        <v>10.9</v>
      </c>
      <c r="K14" s="600">
        <v>11.2</v>
      </c>
      <c r="L14" s="600">
        <v>11</v>
      </c>
      <c r="M14" s="600">
        <v>10.9</v>
      </c>
      <c r="N14" s="600">
        <v>0</v>
      </c>
      <c r="O14" s="600">
        <v>0</v>
      </c>
      <c r="P14" s="600">
        <v>0</v>
      </c>
      <c r="Q14" s="600">
        <v>0</v>
      </c>
      <c r="R14" s="600">
        <v>0</v>
      </c>
      <c r="V14" s="135"/>
      <c r="W14" s="135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</row>
    <row r="15" spans="1:47" s="103" customFormat="1" ht="14.25" x14ac:dyDescent="0.2">
      <c r="B15" s="135" t="s">
        <v>545</v>
      </c>
      <c r="D15" s="750">
        <v>43.4</v>
      </c>
      <c r="F15" s="647">
        <v>35.1</v>
      </c>
      <c r="G15" s="647">
        <v>35.1</v>
      </c>
      <c r="H15" s="647">
        <v>39</v>
      </c>
      <c r="I15" s="647">
        <v>43</v>
      </c>
      <c r="J15" s="600">
        <v>55</v>
      </c>
      <c r="K15" s="600">
        <v>49.1</v>
      </c>
      <c r="L15" s="600">
        <v>62.6</v>
      </c>
      <c r="M15" s="600">
        <v>51.8</v>
      </c>
      <c r="N15" s="600">
        <v>56.7</v>
      </c>
      <c r="O15" s="600">
        <v>70.400000000000006</v>
      </c>
      <c r="P15" s="600">
        <v>91.7</v>
      </c>
      <c r="Q15" s="600">
        <v>110.3</v>
      </c>
      <c r="R15" s="600">
        <v>80.3</v>
      </c>
      <c r="V15" s="135" t="s">
        <v>351</v>
      </c>
      <c r="W15" s="135"/>
      <c r="X15" s="300" t="s">
        <v>18</v>
      </c>
      <c r="Y15" s="300" t="s">
        <v>18</v>
      </c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>
        <v>5074</v>
      </c>
      <c r="AK15" s="300">
        <v>5101</v>
      </c>
      <c r="AL15" s="300">
        <v>2901</v>
      </c>
      <c r="AM15" s="300">
        <v>2614</v>
      </c>
      <c r="AN15" s="300">
        <v>2223</v>
      </c>
      <c r="AO15" s="300">
        <v>1767</v>
      </c>
      <c r="AP15" s="300">
        <v>1661</v>
      </c>
      <c r="AQ15" s="300">
        <v>1749</v>
      </c>
      <c r="AR15" s="300">
        <v>1836</v>
      </c>
      <c r="AS15" s="300">
        <v>1412</v>
      </c>
      <c r="AT15" s="300">
        <v>1370</v>
      </c>
      <c r="AU15" s="300">
        <v>1365</v>
      </c>
    </row>
    <row r="16" spans="1:47" s="103" customFormat="1" ht="14.25" x14ac:dyDescent="0.2">
      <c r="B16" s="135" t="s">
        <v>546</v>
      </c>
      <c r="D16" s="750">
        <v>193.1</v>
      </c>
      <c r="F16" s="647">
        <v>177.8</v>
      </c>
      <c r="G16" s="647">
        <v>163.9</v>
      </c>
      <c r="H16" s="647">
        <v>166.3</v>
      </c>
      <c r="I16" s="647">
        <v>143.4</v>
      </c>
      <c r="J16" s="600">
        <v>113.7</v>
      </c>
      <c r="K16" s="600">
        <v>116.5</v>
      </c>
      <c r="L16" s="600">
        <v>121.7</v>
      </c>
      <c r="M16" s="600">
        <v>134.30000000000001</v>
      </c>
      <c r="N16" s="600">
        <v>135.6</v>
      </c>
      <c r="O16" s="600">
        <v>137.69999999999999</v>
      </c>
      <c r="P16" s="600">
        <v>111.5</v>
      </c>
      <c r="Q16" s="600">
        <v>104.6</v>
      </c>
      <c r="R16" s="600">
        <v>91.6</v>
      </c>
      <c r="V16" s="135" t="s">
        <v>26</v>
      </c>
      <c r="W16" s="135"/>
      <c r="X16" s="300">
        <v>11751</v>
      </c>
      <c r="Y16" s="300">
        <v>11713.891969999999</v>
      </c>
      <c r="Z16" s="300">
        <v>12048.99185</v>
      </c>
      <c r="AA16" s="300">
        <v>11912.449050000001</v>
      </c>
      <c r="AB16" s="300">
        <v>6090</v>
      </c>
      <c r="AC16" s="300">
        <v>6081.5290300000006</v>
      </c>
      <c r="AD16" s="300">
        <v>6051</v>
      </c>
      <c r="AE16" s="300">
        <v>6050.5290000000005</v>
      </c>
      <c r="AF16" s="300" t="s">
        <v>280</v>
      </c>
      <c r="AG16" s="300">
        <v>6051</v>
      </c>
      <c r="AH16" s="300">
        <v>9788</v>
      </c>
      <c r="AI16" s="300">
        <v>9797</v>
      </c>
      <c r="AJ16" s="300">
        <v>9849</v>
      </c>
      <c r="AK16" s="300">
        <v>9841</v>
      </c>
      <c r="AL16" s="300">
        <v>10097</v>
      </c>
      <c r="AM16" s="300">
        <v>10003</v>
      </c>
      <c r="AN16" s="300">
        <v>8649</v>
      </c>
      <c r="AO16" s="300">
        <v>12531</v>
      </c>
      <c r="AP16" s="300">
        <v>11466</v>
      </c>
      <c r="AQ16" s="300">
        <v>9014</v>
      </c>
      <c r="AR16" s="300">
        <v>10537</v>
      </c>
      <c r="AS16" s="300">
        <v>7465</v>
      </c>
      <c r="AT16" s="300">
        <v>5853</v>
      </c>
      <c r="AU16" s="300">
        <v>6646</v>
      </c>
    </row>
    <row r="17" spans="2:47" s="103" customFormat="1" ht="14.25" x14ac:dyDescent="0.2">
      <c r="B17" s="135"/>
      <c r="D17" s="766"/>
      <c r="F17" s="766"/>
      <c r="G17" s="766"/>
      <c r="H17" s="766"/>
      <c r="I17" s="766"/>
      <c r="J17" s="107"/>
      <c r="K17" s="107"/>
      <c r="L17" s="107"/>
      <c r="M17" s="107"/>
      <c r="N17" s="107"/>
      <c r="O17" s="107"/>
      <c r="P17" s="107"/>
      <c r="Q17" s="107"/>
      <c r="R17" s="107"/>
      <c r="V17" s="135" t="s">
        <v>27</v>
      </c>
      <c r="W17" s="135"/>
      <c r="X17" s="300">
        <v>2027</v>
      </c>
      <c r="Y17" s="300">
        <v>2502.7225200000003</v>
      </c>
      <c r="Z17" s="300">
        <v>3364.0792500000025</v>
      </c>
      <c r="AA17" s="300">
        <v>1445.8936699999999</v>
      </c>
      <c r="AB17" s="300">
        <v>1438</v>
      </c>
      <c r="AC17" s="300">
        <v>1130.3102499999984</v>
      </c>
      <c r="AD17" s="300">
        <v>1675</v>
      </c>
      <c r="AE17" s="300">
        <v>1730.0560399999999</v>
      </c>
      <c r="AF17" s="300" t="s">
        <v>281</v>
      </c>
      <c r="AG17" s="300">
        <v>14677</v>
      </c>
      <c r="AH17" s="300">
        <v>20917</v>
      </c>
      <c r="AI17" s="300">
        <v>21158</v>
      </c>
      <c r="AJ17" s="300">
        <v>32666</v>
      </c>
      <c r="AK17" s="300">
        <v>26394</v>
      </c>
      <c r="AL17" s="300">
        <v>44961</v>
      </c>
      <c r="AM17" s="300">
        <v>21149</v>
      </c>
      <c r="AN17" s="300">
        <v>25987</v>
      </c>
      <c r="AO17" s="300">
        <v>34700</v>
      </c>
      <c r="AP17" s="300">
        <v>31720</v>
      </c>
      <c r="AQ17" s="300">
        <v>29627</v>
      </c>
      <c r="AR17" s="300">
        <v>14726</v>
      </c>
      <c r="AS17" s="300">
        <v>14195</v>
      </c>
      <c r="AT17" s="300">
        <v>13583</v>
      </c>
      <c r="AU17" s="300">
        <v>13112</v>
      </c>
    </row>
    <row r="18" spans="2:47" s="103" customFormat="1" ht="14.25" x14ac:dyDescent="0.2">
      <c r="B18" s="136"/>
      <c r="D18" s="766"/>
      <c r="F18" s="766"/>
      <c r="G18" s="766"/>
      <c r="H18" s="766"/>
      <c r="I18" s="766"/>
      <c r="J18" s="107"/>
      <c r="K18" s="107"/>
      <c r="L18" s="107"/>
      <c r="M18" s="107"/>
      <c r="N18" s="107"/>
      <c r="O18" s="107"/>
      <c r="P18" s="107"/>
      <c r="Q18" s="107"/>
      <c r="R18" s="107"/>
      <c r="V18" s="136" t="s">
        <v>28</v>
      </c>
      <c r="W18" s="136"/>
      <c r="X18" s="300">
        <v>104003</v>
      </c>
      <c r="Y18" s="300">
        <v>98304.242836204299</v>
      </c>
      <c r="Z18" s="300">
        <v>79053.399041899989</v>
      </c>
      <c r="AA18" s="300">
        <v>101380.3330571222</v>
      </c>
      <c r="AB18" s="300">
        <v>83185</v>
      </c>
      <c r="AC18" s="300">
        <v>66804.340249999994</v>
      </c>
      <c r="AD18" s="300">
        <v>53278</v>
      </c>
      <c r="AE18" s="300">
        <v>34236.069793079303</v>
      </c>
      <c r="AF18" s="300">
        <v>91575</v>
      </c>
      <c r="AG18" s="300">
        <v>87008</v>
      </c>
      <c r="AH18" s="300">
        <v>70953</v>
      </c>
      <c r="AI18" s="300">
        <v>58927</v>
      </c>
      <c r="AJ18" s="300">
        <v>104587</v>
      </c>
      <c r="AK18" s="300">
        <v>109941</v>
      </c>
      <c r="AL18" s="300">
        <v>120856</v>
      </c>
      <c r="AM18" s="300">
        <v>121088</v>
      </c>
      <c r="AN18" s="300">
        <v>107554</v>
      </c>
      <c r="AO18" s="300">
        <v>113137</v>
      </c>
      <c r="AP18" s="300">
        <v>132130</v>
      </c>
      <c r="AQ18" s="300">
        <v>141987</v>
      </c>
      <c r="AR18" s="300">
        <v>133583</v>
      </c>
      <c r="AS18" s="300">
        <v>143082</v>
      </c>
      <c r="AT18" s="300">
        <v>146708</v>
      </c>
      <c r="AU18" s="300">
        <v>136769</v>
      </c>
    </row>
    <row r="19" spans="2:47" s="103" customFormat="1" ht="14.25" x14ac:dyDescent="0.2">
      <c r="B19" s="135"/>
      <c r="D19" s="766"/>
      <c r="F19" s="766"/>
      <c r="G19" s="766"/>
      <c r="H19" s="766"/>
      <c r="I19" s="766"/>
      <c r="J19" s="107"/>
      <c r="K19" s="107"/>
      <c r="L19" s="107"/>
      <c r="M19" s="107"/>
      <c r="N19" s="107"/>
      <c r="O19" s="107"/>
      <c r="P19" s="107"/>
      <c r="Q19" s="107"/>
      <c r="R19" s="107"/>
      <c r="V19" s="135" t="s">
        <v>182</v>
      </c>
      <c r="W19" s="104"/>
      <c r="X19" s="300" t="s">
        <v>18</v>
      </c>
      <c r="Y19" s="300" t="s">
        <v>18</v>
      </c>
      <c r="Z19" s="300" t="s">
        <v>18</v>
      </c>
      <c r="AA19" s="300" t="s">
        <v>18</v>
      </c>
      <c r="AB19" s="300" t="s">
        <v>18</v>
      </c>
      <c r="AC19" s="300" t="s">
        <v>18</v>
      </c>
      <c r="AD19" s="300" t="s">
        <v>18</v>
      </c>
      <c r="AE19" s="300" t="s">
        <v>18</v>
      </c>
      <c r="AF19" s="300" t="s">
        <v>18</v>
      </c>
      <c r="AG19" s="300" t="s">
        <v>18</v>
      </c>
      <c r="AH19" s="138">
        <v>7082</v>
      </c>
      <c r="AI19" s="300">
        <v>4962</v>
      </c>
      <c r="AJ19" s="300">
        <v>0</v>
      </c>
      <c r="AK19" s="138">
        <v>0</v>
      </c>
      <c r="AL19" s="138">
        <v>0</v>
      </c>
      <c r="AM19" s="138">
        <v>0</v>
      </c>
      <c r="AN19" s="300">
        <v>0</v>
      </c>
      <c r="AO19" s="300">
        <v>0</v>
      </c>
      <c r="AP19" s="300">
        <v>0</v>
      </c>
      <c r="AQ19" s="300">
        <v>0</v>
      </c>
      <c r="AR19" s="300">
        <v>0</v>
      </c>
      <c r="AS19" s="300">
        <v>0</v>
      </c>
      <c r="AT19" s="300">
        <v>0</v>
      </c>
      <c r="AU19" s="300">
        <v>0</v>
      </c>
    </row>
    <row r="20" spans="2:47" x14ac:dyDescent="0.25">
      <c r="B20" s="14"/>
      <c r="D20" s="767"/>
      <c r="F20" s="767"/>
      <c r="G20" s="767"/>
      <c r="H20" s="767"/>
      <c r="I20" s="767"/>
      <c r="J20" s="601"/>
      <c r="K20" s="601"/>
      <c r="L20" s="601"/>
      <c r="M20" s="601"/>
      <c r="N20" s="601"/>
      <c r="O20" s="601"/>
      <c r="P20" s="601"/>
      <c r="Q20" s="601"/>
      <c r="R20" s="601"/>
      <c r="X20" s="301"/>
      <c r="Y20" s="301"/>
      <c r="Z20" s="301"/>
      <c r="AA20" s="301"/>
      <c r="AB20" s="301"/>
      <c r="AC20" s="301"/>
      <c r="AD20" s="301"/>
      <c r="AE20" s="301"/>
      <c r="AF20" s="302"/>
      <c r="AG20" s="301"/>
      <c r="AH20" s="301"/>
      <c r="AI20" s="303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</row>
    <row r="21" spans="2:47" s="103" customFormat="1" ht="14.25" x14ac:dyDescent="0.2">
      <c r="B21" s="102" t="s">
        <v>29</v>
      </c>
      <c r="D21" s="752">
        <v>6429.3</v>
      </c>
      <c r="F21" s="791" t="s">
        <v>690</v>
      </c>
      <c r="G21" s="791" t="s">
        <v>671</v>
      </c>
      <c r="H21" s="791">
        <v>6514</v>
      </c>
      <c r="I21" s="791" t="s">
        <v>700</v>
      </c>
      <c r="J21" s="602">
        <v>6503.8</v>
      </c>
      <c r="K21" s="602">
        <v>6246.3</v>
      </c>
      <c r="L21" s="602">
        <v>6176.8</v>
      </c>
      <c r="M21" s="602">
        <f>SUM(M9:M16)</f>
        <v>6051.0999999999995</v>
      </c>
      <c r="N21" s="602">
        <v>5187.2</v>
      </c>
      <c r="O21" s="602">
        <v>4951.5</v>
      </c>
      <c r="P21" s="602">
        <v>4964.2</v>
      </c>
      <c r="Q21" s="602">
        <v>4996.8999999999996</v>
      </c>
      <c r="R21" s="602">
        <v>4254.3999999999996</v>
      </c>
      <c r="V21" s="102" t="s">
        <v>29</v>
      </c>
      <c r="W21" s="102"/>
      <c r="X21" s="304">
        <v>4053981</v>
      </c>
      <c r="Y21" s="304">
        <v>4042771.7581775077</v>
      </c>
      <c r="Z21" s="304">
        <v>3982107.5865874635</v>
      </c>
      <c r="AA21" s="304">
        <v>4083717.1526972032</v>
      </c>
      <c r="AB21" s="304">
        <v>4049895</v>
      </c>
      <c r="AC21" s="304">
        <v>4060578.6914000004</v>
      </c>
      <c r="AD21" s="304">
        <v>4083203</v>
      </c>
      <c r="AE21" s="304">
        <v>4122136.1677430789</v>
      </c>
      <c r="AF21" s="304">
        <v>4254465</v>
      </c>
      <c r="AG21" s="304">
        <v>4253138</v>
      </c>
      <c r="AH21" s="304">
        <v>5125887</v>
      </c>
      <c r="AI21" s="304">
        <v>5062996</v>
      </c>
      <c r="AJ21" s="304">
        <f>SUM(AJ9:AJ20)</f>
        <v>4979501</v>
      </c>
      <c r="AK21" s="304">
        <v>5020069</v>
      </c>
      <c r="AL21" s="304">
        <v>5008391</v>
      </c>
      <c r="AM21" s="304">
        <v>4977171</v>
      </c>
      <c r="AN21" s="304">
        <f>SUM(AN9:AN20)</f>
        <v>4942861</v>
      </c>
      <c r="AO21" s="304">
        <v>4851601</v>
      </c>
      <c r="AP21" s="304">
        <f>SUM(AP9:AP18)</f>
        <v>4873572</v>
      </c>
      <c r="AQ21" s="304">
        <f>SUM(AQ9:AQ18)</f>
        <v>4888963</v>
      </c>
      <c r="AR21" s="304">
        <v>4947406</v>
      </c>
      <c r="AS21" s="304">
        <f>SUM(AS9:AS18)</f>
        <v>4956584</v>
      </c>
      <c r="AT21" s="304">
        <v>4960613</v>
      </c>
      <c r="AU21" s="304">
        <f>SUM(AU9:AU19)</f>
        <v>4977161</v>
      </c>
    </row>
    <row r="22" spans="2:47" x14ac:dyDescent="0.25">
      <c r="B22" s="29"/>
      <c r="D22" s="767"/>
      <c r="F22" s="767"/>
      <c r="G22" s="767"/>
      <c r="H22" s="767"/>
      <c r="I22" s="767"/>
      <c r="J22" s="601"/>
      <c r="K22" s="601"/>
      <c r="L22" s="601"/>
      <c r="M22" s="601"/>
      <c r="N22" s="601"/>
      <c r="O22" s="601"/>
      <c r="P22" s="601"/>
      <c r="Q22" s="601"/>
      <c r="R22" s="601"/>
      <c r="V22" s="29"/>
      <c r="W22" s="29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</row>
    <row r="23" spans="2:47" x14ac:dyDescent="0.25">
      <c r="B23" s="102" t="s">
        <v>30</v>
      </c>
      <c r="D23" s="767"/>
      <c r="F23" s="767"/>
      <c r="G23" s="767"/>
      <c r="H23" s="767"/>
      <c r="I23" s="767"/>
      <c r="J23" s="601"/>
      <c r="K23" s="601"/>
      <c r="L23" s="601"/>
      <c r="M23" s="601"/>
      <c r="N23" s="601"/>
      <c r="O23" s="601"/>
      <c r="P23" s="601"/>
      <c r="Q23" s="601"/>
      <c r="R23" s="601"/>
      <c r="V23" s="102" t="s">
        <v>30</v>
      </c>
      <c r="W23" s="29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</row>
    <row r="24" spans="2:47" s="103" customFormat="1" ht="14.25" x14ac:dyDescent="0.2">
      <c r="B24" s="135" t="s">
        <v>31</v>
      </c>
      <c r="D24" s="750">
        <v>177.3</v>
      </c>
      <c r="F24" s="647">
        <v>165.8</v>
      </c>
      <c r="G24" s="647">
        <v>158.69999999999999</v>
      </c>
      <c r="H24" s="647">
        <v>142.9</v>
      </c>
      <c r="I24" s="647">
        <v>150.80000000000001</v>
      </c>
      <c r="J24" s="600">
        <v>161</v>
      </c>
      <c r="K24" s="600">
        <v>167.6</v>
      </c>
      <c r="L24" s="600">
        <v>163.19999999999999</v>
      </c>
      <c r="M24" s="600">
        <v>163.19999999999999</v>
      </c>
      <c r="N24" s="600">
        <v>161.69999999999999</v>
      </c>
      <c r="O24" s="600">
        <v>148.5</v>
      </c>
      <c r="P24" s="600">
        <v>121.2</v>
      </c>
      <c r="Q24" s="600">
        <v>128.5</v>
      </c>
      <c r="R24" s="600">
        <v>115.3</v>
      </c>
      <c r="V24" s="135" t="s">
        <v>31</v>
      </c>
      <c r="W24" s="135"/>
      <c r="X24" s="300">
        <v>82155</v>
      </c>
      <c r="Y24" s="300">
        <v>78752.443610000017</v>
      </c>
      <c r="Z24" s="300">
        <v>84732.72136999997</v>
      </c>
      <c r="AA24" s="300">
        <v>77621.210400000011</v>
      </c>
      <c r="AB24" s="300">
        <v>76041</v>
      </c>
      <c r="AC24" s="300">
        <v>79051.100189999997</v>
      </c>
      <c r="AD24" s="300">
        <v>74340</v>
      </c>
      <c r="AE24" s="300">
        <v>83287</v>
      </c>
      <c r="AF24" s="300" t="s">
        <v>282</v>
      </c>
      <c r="AG24" s="300">
        <v>108103</v>
      </c>
      <c r="AH24" s="300">
        <v>139331</v>
      </c>
      <c r="AI24" s="300">
        <v>131838</v>
      </c>
      <c r="AJ24" s="300">
        <v>128513</v>
      </c>
      <c r="AK24" s="300">
        <v>130799</v>
      </c>
      <c r="AL24" s="300">
        <v>120937</v>
      </c>
      <c r="AM24" s="300">
        <v>124856</v>
      </c>
      <c r="AN24" s="300">
        <v>121189</v>
      </c>
      <c r="AO24" s="300">
        <v>125238</v>
      </c>
      <c r="AP24" s="300">
        <v>130846</v>
      </c>
      <c r="AQ24" s="300">
        <v>134451</v>
      </c>
      <c r="AR24" s="300">
        <v>148464</v>
      </c>
      <c r="AS24" s="300">
        <v>146361</v>
      </c>
      <c r="AT24" s="300">
        <v>154788</v>
      </c>
      <c r="AU24" s="300">
        <v>155676</v>
      </c>
    </row>
    <row r="25" spans="2:47" s="103" customFormat="1" ht="14.25" x14ac:dyDescent="0.2">
      <c r="B25" s="135" t="s">
        <v>547</v>
      </c>
      <c r="D25" s="750">
        <v>613.79999999999995</v>
      </c>
      <c r="F25" s="647">
        <v>585.79999999999995</v>
      </c>
      <c r="G25" s="647">
        <v>577</v>
      </c>
      <c r="H25" s="647">
        <v>564.70000000000005</v>
      </c>
      <c r="I25" s="647">
        <v>624.1</v>
      </c>
      <c r="J25" s="600">
        <v>591.29999999999995</v>
      </c>
      <c r="K25" s="600">
        <v>663.1</v>
      </c>
      <c r="L25" s="600">
        <v>667.5</v>
      </c>
      <c r="M25" s="600">
        <v>748.5</v>
      </c>
      <c r="N25" s="600">
        <v>684.6</v>
      </c>
      <c r="O25" s="600">
        <v>687</v>
      </c>
      <c r="P25" s="600">
        <v>613.79999999999995</v>
      </c>
      <c r="Q25" s="600">
        <v>631.1</v>
      </c>
      <c r="R25" s="600">
        <v>497.6</v>
      </c>
      <c r="V25" s="136" t="s">
        <v>32</v>
      </c>
      <c r="W25" s="136"/>
      <c r="X25" s="300">
        <v>612642</v>
      </c>
      <c r="Y25" s="300">
        <v>562255.77495999995</v>
      </c>
      <c r="Z25" s="300">
        <v>597735.27813999972</v>
      </c>
      <c r="AA25" s="300">
        <v>637159.04862999998</v>
      </c>
      <c r="AB25" s="300">
        <v>609267</v>
      </c>
      <c r="AC25" s="300">
        <v>582374.50214</v>
      </c>
      <c r="AD25" s="300">
        <v>567921</v>
      </c>
      <c r="AE25" s="300">
        <v>582317.76439999987</v>
      </c>
      <c r="AF25" s="300" t="s">
        <v>283</v>
      </c>
      <c r="AG25" s="300">
        <v>544712</v>
      </c>
      <c r="AH25" s="300">
        <v>718459</v>
      </c>
      <c r="AI25" s="300">
        <v>748740</v>
      </c>
      <c r="AJ25" s="300">
        <v>654116</v>
      </c>
      <c r="AK25" s="300">
        <v>702131</v>
      </c>
      <c r="AL25" s="300">
        <v>631062</v>
      </c>
      <c r="AM25" s="300">
        <v>651111</v>
      </c>
      <c r="AN25" s="300">
        <v>639866</v>
      </c>
      <c r="AO25" s="300">
        <v>627143</v>
      </c>
      <c r="AP25" s="300">
        <v>661976</v>
      </c>
      <c r="AQ25" s="300">
        <v>696786</v>
      </c>
      <c r="AR25" s="300">
        <v>729535</v>
      </c>
      <c r="AS25" s="300">
        <v>709164</v>
      </c>
      <c r="AT25" s="300">
        <v>750319</v>
      </c>
      <c r="AU25" s="300">
        <v>780253</v>
      </c>
    </row>
    <row r="26" spans="2:47" s="103" customFormat="1" ht="14.25" x14ac:dyDescent="0.2">
      <c r="B26" s="135" t="s">
        <v>598</v>
      </c>
      <c r="D26" s="750">
        <v>0.7</v>
      </c>
      <c r="F26" s="647">
        <v>0.7</v>
      </c>
      <c r="G26" s="647">
        <v>0.7</v>
      </c>
      <c r="H26" s="647">
        <v>0.7</v>
      </c>
      <c r="I26" s="647">
        <v>0.6</v>
      </c>
      <c r="J26" s="600">
        <v>0.7</v>
      </c>
      <c r="K26" s="600">
        <v>0.7</v>
      </c>
      <c r="L26" s="600">
        <v>0.6</v>
      </c>
      <c r="M26" s="600">
        <v>0.6</v>
      </c>
      <c r="N26" s="600">
        <v>0</v>
      </c>
      <c r="O26" s="600">
        <v>0</v>
      </c>
      <c r="P26" s="600">
        <v>0</v>
      </c>
      <c r="Q26" s="600">
        <v>0</v>
      </c>
      <c r="R26" s="600">
        <v>0</v>
      </c>
      <c r="V26" s="136"/>
      <c r="W26" s="136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</row>
    <row r="27" spans="2:47" s="103" customFormat="1" ht="14.25" x14ac:dyDescent="0.2">
      <c r="B27" s="135" t="s">
        <v>33</v>
      </c>
      <c r="D27" s="750">
        <v>3</v>
      </c>
      <c r="F27" s="647">
        <v>2.9</v>
      </c>
      <c r="G27" s="647">
        <v>2.7</v>
      </c>
      <c r="H27" s="647">
        <v>3.6</v>
      </c>
      <c r="I27" s="647">
        <v>57.8</v>
      </c>
      <c r="J27" s="600">
        <v>51.4</v>
      </c>
      <c r="K27" s="600" t="s">
        <v>18</v>
      </c>
      <c r="L27" s="600"/>
      <c r="M27" s="600"/>
      <c r="N27" s="600"/>
      <c r="O27" s="600"/>
      <c r="P27" s="600"/>
      <c r="Q27" s="600"/>
      <c r="R27" s="600"/>
      <c r="V27" s="136"/>
      <c r="W27" s="136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</row>
    <row r="28" spans="2:47" s="103" customFormat="1" ht="14.25" customHeight="1" x14ac:dyDescent="0.2">
      <c r="B28" s="135" t="s">
        <v>559</v>
      </c>
      <c r="D28" s="750"/>
      <c r="F28" s="647"/>
      <c r="G28" s="647"/>
      <c r="H28" s="792"/>
      <c r="I28" s="647"/>
      <c r="J28" s="600" t="s">
        <v>18</v>
      </c>
      <c r="K28" s="600" t="s">
        <v>18</v>
      </c>
      <c r="L28" s="600" t="s">
        <v>18</v>
      </c>
      <c r="M28" s="600">
        <v>0</v>
      </c>
      <c r="N28" s="600">
        <v>201.1</v>
      </c>
      <c r="O28" s="600">
        <v>253.8</v>
      </c>
      <c r="P28" s="600">
        <v>0</v>
      </c>
      <c r="Q28" s="600">
        <v>1.3</v>
      </c>
      <c r="R28" s="600">
        <v>301.39999999999998</v>
      </c>
      <c r="V28" s="137" t="s">
        <v>33</v>
      </c>
      <c r="W28" s="137"/>
      <c r="X28" s="300">
        <v>1465</v>
      </c>
      <c r="Y28" s="300">
        <v>723.53516999999988</v>
      </c>
      <c r="Z28" s="300">
        <v>234.51416999999998</v>
      </c>
      <c r="AA28" s="300">
        <v>878.02</v>
      </c>
      <c r="AB28" s="300">
        <v>2394</v>
      </c>
      <c r="AC28" s="300">
        <v>2946.6129999999998</v>
      </c>
      <c r="AD28" s="300">
        <v>535</v>
      </c>
      <c r="AE28" s="300">
        <v>297.99400000000003</v>
      </c>
      <c r="AF28" s="300" t="s">
        <v>284</v>
      </c>
      <c r="AG28" s="300">
        <v>3089</v>
      </c>
      <c r="AH28" s="300">
        <v>4300</v>
      </c>
      <c r="AI28" s="300">
        <v>3806</v>
      </c>
      <c r="AJ28" s="300">
        <v>2748</v>
      </c>
      <c r="AK28" s="300">
        <v>3276</v>
      </c>
      <c r="AL28" s="300">
        <v>4621</v>
      </c>
      <c r="AM28" s="300">
        <v>2831</v>
      </c>
      <c r="AN28" s="300">
        <v>2793</v>
      </c>
      <c r="AO28" s="300">
        <v>2081</v>
      </c>
      <c r="AP28" s="300">
        <v>1782</v>
      </c>
      <c r="AQ28" s="300">
        <v>1436</v>
      </c>
      <c r="AR28" s="300">
        <v>115</v>
      </c>
      <c r="AS28" s="300">
        <v>117</v>
      </c>
      <c r="AT28" s="300">
        <v>293</v>
      </c>
      <c r="AU28" s="300">
        <v>54</v>
      </c>
    </row>
    <row r="29" spans="2:47" s="103" customFormat="1" ht="14.25" x14ac:dyDescent="0.2">
      <c r="B29" s="135" t="s">
        <v>548</v>
      </c>
      <c r="D29" s="750">
        <v>96.9</v>
      </c>
      <c r="F29" s="792">
        <v>88.1</v>
      </c>
      <c r="G29" s="792">
        <v>102.4</v>
      </c>
      <c r="H29" s="647">
        <v>121.4</v>
      </c>
      <c r="I29" s="647">
        <v>96.3</v>
      </c>
      <c r="J29" s="600">
        <v>132.69999999999999</v>
      </c>
      <c r="K29" s="600">
        <v>148.19999999999999</v>
      </c>
      <c r="L29" s="600">
        <v>153.6</v>
      </c>
      <c r="M29" s="600">
        <v>114.4</v>
      </c>
      <c r="N29" s="600">
        <v>124.4</v>
      </c>
      <c r="O29" s="600">
        <v>88.1</v>
      </c>
      <c r="P29" s="600">
        <v>57</v>
      </c>
      <c r="Q29" s="600">
        <v>41.8</v>
      </c>
      <c r="R29" s="600">
        <v>57.7</v>
      </c>
      <c r="V29" s="137" t="s">
        <v>34</v>
      </c>
      <c r="W29" s="137"/>
      <c r="X29" s="300">
        <v>659107</v>
      </c>
      <c r="Y29" s="300">
        <v>660218.64985137002</v>
      </c>
      <c r="Z29" s="300">
        <v>558837.88475356158</v>
      </c>
      <c r="AA29" s="300">
        <v>607479.1166699999</v>
      </c>
      <c r="AB29" s="300">
        <v>691404</v>
      </c>
      <c r="AC29" s="300">
        <v>619393.43916999991</v>
      </c>
      <c r="AD29" s="300">
        <v>209877</v>
      </c>
      <c r="AE29" s="300">
        <v>315780.97302999999</v>
      </c>
      <c r="AF29" s="300" t="s">
        <v>285</v>
      </c>
      <c r="AG29" s="300">
        <v>114485</v>
      </c>
      <c r="AH29" s="300">
        <v>7669</v>
      </c>
      <c r="AI29" s="300">
        <v>6545</v>
      </c>
      <c r="AJ29" s="300">
        <v>4046</v>
      </c>
      <c r="AK29" s="300">
        <v>5254</v>
      </c>
      <c r="AL29" s="300">
        <v>4203</v>
      </c>
      <c r="AM29" s="300">
        <v>6975</v>
      </c>
      <c r="AN29" s="300">
        <v>892</v>
      </c>
      <c r="AO29" s="300">
        <v>257635</v>
      </c>
      <c r="AP29" s="300">
        <v>316089</v>
      </c>
      <c r="AQ29" s="300">
        <v>263415</v>
      </c>
      <c r="AR29" s="300">
        <v>263670</v>
      </c>
      <c r="AS29" s="300">
        <v>310998</v>
      </c>
      <c r="AT29" s="300">
        <v>405873</v>
      </c>
      <c r="AU29" s="300">
        <v>407527</v>
      </c>
    </row>
    <row r="30" spans="2:47" s="103" customFormat="1" ht="14.25" x14ac:dyDescent="0.2">
      <c r="B30" s="135" t="s">
        <v>36</v>
      </c>
      <c r="D30" s="750">
        <v>124.6</v>
      </c>
      <c r="F30" s="647">
        <v>306</v>
      </c>
      <c r="G30" s="647">
        <v>378.2</v>
      </c>
      <c r="H30" s="647">
        <v>427</v>
      </c>
      <c r="I30" s="647">
        <v>313.39999999999998</v>
      </c>
      <c r="J30" s="107">
        <v>550.4</v>
      </c>
      <c r="K30" s="600">
        <v>187.1</v>
      </c>
      <c r="L30" s="600">
        <v>327</v>
      </c>
      <c r="M30" s="600">
        <v>455.2</v>
      </c>
      <c r="N30" s="600">
        <v>447.3</v>
      </c>
      <c r="O30" s="600">
        <v>516.79999999999995</v>
      </c>
      <c r="P30" s="600">
        <v>755.9</v>
      </c>
      <c r="Q30" s="600">
        <v>276.2</v>
      </c>
      <c r="R30" s="600">
        <v>429.2</v>
      </c>
      <c r="V30" s="137" t="s">
        <v>35</v>
      </c>
      <c r="W30" s="137"/>
      <c r="X30" s="300">
        <v>26411</v>
      </c>
      <c r="Y30" s="300">
        <v>69058.55535000001</v>
      </c>
      <c r="Z30" s="300">
        <v>54236.163774419329</v>
      </c>
      <c r="AA30" s="300">
        <v>34710.507920000004</v>
      </c>
      <c r="AB30" s="300">
        <v>33355</v>
      </c>
      <c r="AC30" s="300">
        <v>79737.832129999995</v>
      </c>
      <c r="AD30" s="300">
        <v>69573</v>
      </c>
      <c r="AE30" s="300">
        <v>33985.818039999998</v>
      </c>
      <c r="AF30" s="300" t="s">
        <v>286</v>
      </c>
      <c r="AG30" s="300">
        <v>59591</v>
      </c>
      <c r="AH30" s="300">
        <v>58691</v>
      </c>
      <c r="AI30" s="300">
        <v>39973</v>
      </c>
      <c r="AJ30" s="300">
        <v>13281</v>
      </c>
      <c r="AK30" s="300">
        <v>49847</v>
      </c>
      <c r="AL30" s="300">
        <v>38093</v>
      </c>
      <c r="AM30" s="300">
        <v>23536</v>
      </c>
      <c r="AN30" s="300">
        <v>27277</v>
      </c>
      <c r="AO30" s="300">
        <v>51440</v>
      </c>
      <c r="AP30" s="300">
        <v>47755</v>
      </c>
      <c r="AQ30" s="300">
        <v>27162</v>
      </c>
      <c r="AR30" s="300">
        <v>35593</v>
      </c>
      <c r="AS30" s="300">
        <v>51308</v>
      </c>
      <c r="AT30" s="300">
        <v>63991</v>
      </c>
      <c r="AU30" s="300">
        <v>61781</v>
      </c>
    </row>
    <row r="31" spans="2:47" s="103" customFormat="1" ht="14.25" x14ac:dyDescent="0.2">
      <c r="B31" s="137"/>
      <c r="F31" s="792"/>
      <c r="G31" s="792"/>
      <c r="H31" s="792"/>
      <c r="I31" s="766"/>
      <c r="K31" s="107"/>
      <c r="L31" s="107"/>
      <c r="M31" s="107"/>
      <c r="N31" s="107"/>
      <c r="O31" s="107"/>
      <c r="P31" s="107"/>
      <c r="Q31" s="107"/>
      <c r="R31" s="107"/>
      <c r="V31" s="137" t="s">
        <v>36</v>
      </c>
      <c r="W31" s="137"/>
      <c r="X31" s="138">
        <v>188008</v>
      </c>
      <c r="Y31" s="138">
        <v>123080.27136863043</v>
      </c>
      <c r="Z31" s="138">
        <v>254770.06965643822</v>
      </c>
      <c r="AA31" s="138">
        <v>256395.1244099999</v>
      </c>
      <c r="AB31" s="138">
        <v>263700</v>
      </c>
      <c r="AC31" s="138">
        <v>184338.24789999993</v>
      </c>
      <c r="AD31" s="138">
        <v>339371</v>
      </c>
      <c r="AE31" s="138">
        <v>349338.1507</v>
      </c>
      <c r="AF31" s="138" t="s">
        <v>287</v>
      </c>
      <c r="AG31" s="138">
        <v>306459</v>
      </c>
      <c r="AH31" s="138">
        <v>220813</v>
      </c>
      <c r="AI31" s="138">
        <v>144507</v>
      </c>
      <c r="AJ31" s="138">
        <v>276191</v>
      </c>
      <c r="AK31" s="138">
        <v>137900</v>
      </c>
      <c r="AL31" s="138">
        <v>157361</v>
      </c>
      <c r="AM31" s="138">
        <v>166922</v>
      </c>
      <c r="AN31" s="138">
        <v>755919</v>
      </c>
      <c r="AO31" s="138">
        <v>447674</v>
      </c>
      <c r="AP31" s="138">
        <v>324413</v>
      </c>
      <c r="AQ31" s="138">
        <v>388726</v>
      </c>
      <c r="AR31" s="138">
        <v>516776</v>
      </c>
      <c r="AS31" s="138">
        <v>397768</v>
      </c>
      <c r="AT31" s="138">
        <v>264452</v>
      </c>
      <c r="AU31" s="300">
        <v>262574</v>
      </c>
    </row>
    <row r="32" spans="2:47" s="103" customFormat="1" ht="14.25" x14ac:dyDescent="0.2">
      <c r="B32" s="135"/>
      <c r="D32" s="766"/>
      <c r="F32" s="766"/>
      <c r="G32" s="766"/>
      <c r="H32" s="766"/>
      <c r="I32" s="766"/>
      <c r="K32" s="107"/>
      <c r="L32" s="107"/>
      <c r="M32" s="107"/>
      <c r="N32" s="107"/>
      <c r="O32" s="107"/>
      <c r="P32" s="107"/>
      <c r="Q32" s="107"/>
      <c r="R32" s="107"/>
      <c r="V32" s="135"/>
      <c r="W32" s="135"/>
      <c r="X32" s="304">
        <v>1569788</v>
      </c>
      <c r="Y32" s="304">
        <v>1494089.2303100007</v>
      </c>
      <c r="Z32" s="304">
        <v>1550546.6318644187</v>
      </c>
      <c r="AA32" s="304">
        <v>1614243.0280299997</v>
      </c>
      <c r="AB32" s="304">
        <v>1676161</v>
      </c>
      <c r="AC32" s="304">
        <v>1547841.73453</v>
      </c>
      <c r="AD32" s="304">
        <v>1261617</v>
      </c>
      <c r="AE32" s="304">
        <v>1365008.3873099997</v>
      </c>
      <c r="AF32" s="304" t="s">
        <v>288</v>
      </c>
      <c r="AG32" s="304">
        <v>1136439</v>
      </c>
      <c r="AH32" s="304">
        <v>1149263</v>
      </c>
      <c r="AI32" s="304">
        <v>1075409</v>
      </c>
      <c r="AJ32" s="304">
        <f>SUM(AJ24:AJ31)</f>
        <v>1078895</v>
      </c>
      <c r="AK32" s="304">
        <v>1029207</v>
      </c>
      <c r="AL32" s="304">
        <v>956277</v>
      </c>
      <c r="AM32" s="304">
        <v>976231</v>
      </c>
      <c r="AN32" s="304">
        <f>SUM(AN24:AN31)</f>
        <v>1547936</v>
      </c>
      <c r="AO32" s="304">
        <v>1511211</v>
      </c>
      <c r="AP32" s="304">
        <f>SUM(AP24:AP31)</f>
        <v>1482861</v>
      </c>
      <c r="AQ32" s="304">
        <f>SUM(AQ24:AQ31)</f>
        <v>1511976</v>
      </c>
      <c r="AR32" s="304">
        <v>1694153</v>
      </c>
      <c r="AS32" s="304">
        <f>SUM(AS24:AS31)</f>
        <v>1615716</v>
      </c>
      <c r="AT32" s="304">
        <v>1639716</v>
      </c>
      <c r="AU32" s="304">
        <f>SUM(AU24:AU31)</f>
        <v>1667865</v>
      </c>
    </row>
    <row r="33" spans="2:47" s="103" customFormat="1" ht="14.25" x14ac:dyDescent="0.2">
      <c r="B33" s="102" t="s">
        <v>38</v>
      </c>
      <c r="D33" s="752">
        <v>1016.3</v>
      </c>
      <c r="F33" s="791" t="s">
        <v>691</v>
      </c>
      <c r="G33" s="791" t="s">
        <v>672</v>
      </c>
      <c r="H33" s="791">
        <v>1260.3</v>
      </c>
      <c r="I33" s="791" t="s">
        <v>701</v>
      </c>
      <c r="J33" s="602">
        <v>1487.5</v>
      </c>
      <c r="K33" s="602" t="s">
        <v>616</v>
      </c>
      <c r="L33" s="602">
        <v>1311.9</v>
      </c>
      <c r="M33" s="602">
        <f>SUM(M24:M32)</f>
        <v>1481.9</v>
      </c>
      <c r="N33" s="602">
        <v>1619.1</v>
      </c>
      <c r="O33" s="602">
        <v>1694.2</v>
      </c>
      <c r="P33" s="602">
        <v>1547.9</v>
      </c>
      <c r="Q33" s="602">
        <v>1078.9000000000001</v>
      </c>
      <c r="R33" s="602">
        <v>1401.2</v>
      </c>
      <c r="V33" s="102" t="s">
        <v>38</v>
      </c>
      <c r="W33" s="102"/>
      <c r="X33" s="307">
        <v>1569788</v>
      </c>
      <c r="Y33" s="307">
        <v>1494089.2303100007</v>
      </c>
      <c r="Z33" s="307">
        <v>1569917.051847138</v>
      </c>
      <c r="AA33" s="307">
        <v>1646816.4371499997</v>
      </c>
      <c r="AB33" s="307">
        <v>1693721</v>
      </c>
      <c r="AC33" s="307">
        <v>1565402.1171299999</v>
      </c>
      <c r="AD33" s="307">
        <v>1279177</v>
      </c>
      <c r="AE33" s="307">
        <v>1382568</v>
      </c>
      <c r="AF33" s="307" t="s">
        <v>290</v>
      </c>
      <c r="AG33" s="307">
        <v>1153999</v>
      </c>
      <c r="AH33" s="307">
        <v>1167746</v>
      </c>
      <c r="AI33" s="307">
        <v>1140749</v>
      </c>
      <c r="AJ33" s="307">
        <f>AJ34+AJ32</f>
        <v>1122956</v>
      </c>
      <c r="AK33" s="307">
        <v>1072417</v>
      </c>
      <c r="AL33" s="307">
        <v>962277</v>
      </c>
      <c r="AM33" s="307">
        <v>982231</v>
      </c>
      <c r="AN33" s="307">
        <f>AN34+AN32</f>
        <v>1547936</v>
      </c>
      <c r="AO33" s="307">
        <v>1511211</v>
      </c>
      <c r="AP33" s="307">
        <f>AP34+AP32</f>
        <v>1482861</v>
      </c>
      <c r="AQ33" s="307">
        <f>AQ34+AQ32</f>
        <v>1511976</v>
      </c>
      <c r="AR33" s="307">
        <v>1694153</v>
      </c>
      <c r="AS33" s="307">
        <f>AS34+AS32</f>
        <v>1615716</v>
      </c>
      <c r="AT33" s="307">
        <v>1657983</v>
      </c>
      <c r="AU33" s="307">
        <v>1657983</v>
      </c>
    </row>
    <row r="34" spans="2:47" s="103" customFormat="1" ht="14.25" x14ac:dyDescent="0.2">
      <c r="B34" s="136" t="s">
        <v>734</v>
      </c>
      <c r="D34" s="753">
        <v>2.2000000000000002</v>
      </c>
      <c r="F34" s="793">
        <v>12.7</v>
      </c>
      <c r="G34" s="793">
        <v>12.3</v>
      </c>
      <c r="H34" s="793">
        <v>4.0999999999999996</v>
      </c>
      <c r="I34" s="793">
        <v>22.2</v>
      </c>
      <c r="J34" s="603" t="s">
        <v>18</v>
      </c>
      <c r="K34" s="603">
        <v>1.7</v>
      </c>
      <c r="L34" s="603">
        <v>5.2</v>
      </c>
      <c r="M34" s="603">
        <v>0</v>
      </c>
      <c r="N34" s="603">
        <v>0</v>
      </c>
      <c r="O34" s="603">
        <v>0</v>
      </c>
      <c r="P34" s="603">
        <v>0</v>
      </c>
      <c r="Q34" s="603">
        <v>44.1</v>
      </c>
      <c r="R34" s="603">
        <v>17.600000000000001</v>
      </c>
      <c r="V34" s="136" t="s">
        <v>37</v>
      </c>
      <c r="W34" s="136"/>
      <c r="X34" s="138">
        <v>0</v>
      </c>
      <c r="Y34" s="138">
        <v>0</v>
      </c>
      <c r="Z34" s="138">
        <v>19370.419982719231</v>
      </c>
      <c r="AA34" s="138">
        <v>32573.40912</v>
      </c>
      <c r="AB34" s="138">
        <v>17560</v>
      </c>
      <c r="AC34" s="138">
        <v>17560.382600000001</v>
      </c>
      <c r="AD34" s="138">
        <v>17560</v>
      </c>
      <c r="AE34" s="138">
        <v>17560.382600000001</v>
      </c>
      <c r="AF34" s="138" t="s">
        <v>289</v>
      </c>
      <c r="AG34" s="138">
        <v>17560</v>
      </c>
      <c r="AH34" s="138">
        <v>18483</v>
      </c>
      <c r="AI34" s="138">
        <v>65340</v>
      </c>
      <c r="AJ34" s="138">
        <v>44061</v>
      </c>
      <c r="AK34" s="138">
        <v>43210</v>
      </c>
      <c r="AL34" s="138">
        <v>6000</v>
      </c>
      <c r="AM34" s="138">
        <v>6000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18267</v>
      </c>
      <c r="AU34" s="138">
        <v>1472</v>
      </c>
    </row>
    <row r="35" spans="2:47" s="103" customFormat="1" ht="14.25" x14ac:dyDescent="0.2">
      <c r="B35" s="102" t="s">
        <v>39</v>
      </c>
      <c r="D35" s="754">
        <v>7447.8</v>
      </c>
      <c r="F35" s="794" t="s">
        <v>692</v>
      </c>
      <c r="G35" s="794" t="s">
        <v>673</v>
      </c>
      <c r="H35" s="794">
        <v>7778.4</v>
      </c>
      <c r="I35" s="794" t="s">
        <v>702</v>
      </c>
      <c r="J35" s="604">
        <v>7991.3</v>
      </c>
      <c r="K35" s="604" t="s">
        <v>617</v>
      </c>
      <c r="L35" s="604">
        <v>7493.9</v>
      </c>
      <c r="M35" s="604">
        <f>M33+M21</f>
        <v>7533</v>
      </c>
      <c r="N35" s="604">
        <v>6806.3</v>
      </c>
      <c r="O35" s="604">
        <v>6645.7</v>
      </c>
      <c r="P35" s="604">
        <v>6512.1</v>
      </c>
      <c r="Q35" s="604">
        <v>6119.9</v>
      </c>
      <c r="R35" s="604">
        <v>5673.2</v>
      </c>
      <c r="V35" s="102" t="s">
        <v>39</v>
      </c>
      <c r="W35" s="102"/>
      <c r="X35" s="304">
        <v>5623769</v>
      </c>
      <c r="Y35" s="304">
        <v>5536860.9884875081</v>
      </c>
      <c r="Z35" s="304">
        <v>5552024.6384346019</v>
      </c>
      <c r="AA35" s="304">
        <v>5730533.5898472033</v>
      </c>
      <c r="AB35" s="304">
        <v>5743616</v>
      </c>
      <c r="AC35" s="304">
        <v>5625980.808530001</v>
      </c>
      <c r="AD35" s="304">
        <v>5362380</v>
      </c>
      <c r="AE35" s="304">
        <v>5504704</v>
      </c>
      <c r="AF35" s="304">
        <v>5680332</v>
      </c>
      <c r="AG35" s="304">
        <v>5407137</v>
      </c>
      <c r="AH35" s="304">
        <v>6293633</v>
      </c>
      <c r="AI35" s="304">
        <v>6203745</v>
      </c>
      <c r="AJ35" s="304">
        <f>AJ21+AJ33</f>
        <v>6102457</v>
      </c>
      <c r="AK35" s="304">
        <v>6092486</v>
      </c>
      <c r="AL35" s="304">
        <v>5970668</v>
      </c>
      <c r="AM35" s="304">
        <v>5959402</v>
      </c>
      <c r="AN35" s="304">
        <f>AN21+AN33</f>
        <v>6490797</v>
      </c>
      <c r="AO35" s="304">
        <v>6362812</v>
      </c>
      <c r="AP35" s="304">
        <f>AP32+AP21</f>
        <v>6356433</v>
      </c>
      <c r="AQ35" s="304">
        <f>AQ32+AQ21</f>
        <v>6400939</v>
      </c>
      <c r="AR35" s="304">
        <v>6641559</v>
      </c>
      <c r="AS35" s="304">
        <f>AS32+AS21</f>
        <v>6572300</v>
      </c>
      <c r="AT35" s="304">
        <v>6618596</v>
      </c>
      <c r="AU35" s="304">
        <f>AU21+AU32+AU34</f>
        <v>6646498</v>
      </c>
    </row>
    <row r="36" spans="2:47" x14ac:dyDescent="0.25">
      <c r="B36" s="14"/>
      <c r="D36" s="312"/>
      <c r="F36" s="795"/>
      <c r="G36" s="795"/>
      <c r="H36" s="312"/>
      <c r="I36" s="312"/>
      <c r="L36" s="312"/>
      <c r="M36" s="312"/>
      <c r="N36" s="312"/>
      <c r="O36" s="312"/>
      <c r="P36" s="312"/>
      <c r="Q36" s="312"/>
      <c r="R36" s="31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</row>
    <row r="37" spans="2:47" x14ac:dyDescent="0.25">
      <c r="B37" s="14"/>
      <c r="W37" s="29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</row>
    <row r="38" spans="2:47" x14ac:dyDescent="0.25">
      <c r="B38" s="89" t="s">
        <v>20</v>
      </c>
      <c r="V38" s="89" t="s">
        <v>20</v>
      </c>
      <c r="W38" s="2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</row>
    <row r="39" spans="2:47" x14ac:dyDescent="0.25">
      <c r="B39" s="14"/>
      <c r="W39" s="29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138"/>
      <c r="AK39" s="33"/>
      <c r="AL39" s="138"/>
      <c r="AM39" s="138"/>
      <c r="AN39" s="138"/>
      <c r="AO39" s="33"/>
      <c r="AP39" s="33"/>
      <c r="AQ39" s="33"/>
      <c r="AR39" s="138"/>
      <c r="AS39" s="138"/>
      <c r="AT39" s="138"/>
      <c r="AU39" s="138"/>
    </row>
    <row r="40" spans="2:47" ht="22.5" x14ac:dyDescent="0.25">
      <c r="B40" s="541"/>
      <c r="D40" s="816" t="s">
        <v>718</v>
      </c>
      <c r="F40" s="833" t="s">
        <v>687</v>
      </c>
      <c r="G40" s="833" t="s">
        <v>667</v>
      </c>
      <c r="H40" s="833" t="s">
        <v>646</v>
      </c>
      <c r="I40" s="833" t="s">
        <v>636</v>
      </c>
      <c r="J40" s="833" t="s">
        <v>630</v>
      </c>
      <c r="K40" s="833" t="s">
        <v>615</v>
      </c>
      <c r="L40" s="833" t="s">
        <v>603</v>
      </c>
      <c r="M40" s="833" t="s">
        <v>599</v>
      </c>
      <c r="N40" s="833" t="s">
        <v>515</v>
      </c>
      <c r="O40" s="833" t="s">
        <v>457</v>
      </c>
      <c r="P40" s="833" t="s">
        <v>413</v>
      </c>
      <c r="Q40" s="833" t="s">
        <v>313</v>
      </c>
      <c r="R40" s="833" t="s">
        <v>204</v>
      </c>
      <c r="V40" s="828" t="s">
        <v>556</v>
      </c>
      <c r="W40" s="29"/>
      <c r="X40" s="632" t="s">
        <v>210</v>
      </c>
      <c r="Y40" s="632" t="s">
        <v>231</v>
      </c>
      <c r="Z40" s="632" t="s">
        <v>232</v>
      </c>
      <c r="AA40" s="632" t="s">
        <v>233</v>
      </c>
      <c r="AB40" s="633" t="s">
        <v>211</v>
      </c>
      <c r="AC40" s="633" t="s">
        <v>234</v>
      </c>
      <c r="AD40" s="633" t="s">
        <v>235</v>
      </c>
      <c r="AE40" s="633" t="s">
        <v>236</v>
      </c>
      <c r="AF40" s="633" t="s">
        <v>212</v>
      </c>
      <c r="AG40" s="633" t="s">
        <v>213</v>
      </c>
      <c r="AH40" s="633" t="s">
        <v>237</v>
      </c>
      <c r="AI40" s="633" t="s">
        <v>251</v>
      </c>
      <c r="AJ40" s="633" t="s">
        <v>272</v>
      </c>
      <c r="AK40" s="633" t="s">
        <v>327</v>
      </c>
      <c r="AL40" s="633" t="s">
        <v>349</v>
      </c>
      <c r="AM40" s="633" t="s">
        <v>374</v>
      </c>
      <c r="AN40" s="633" t="s">
        <v>386</v>
      </c>
      <c r="AO40" s="633" t="s">
        <v>414</v>
      </c>
      <c r="AP40" s="633" t="s">
        <v>430</v>
      </c>
      <c r="AQ40" s="633" t="s">
        <v>447</v>
      </c>
      <c r="AR40" s="633" t="s">
        <v>457</v>
      </c>
      <c r="AS40" s="633" t="s">
        <v>490</v>
      </c>
      <c r="AT40" s="633" t="s">
        <v>492</v>
      </c>
      <c r="AU40" s="633" t="s">
        <v>505</v>
      </c>
    </row>
    <row r="41" spans="2:47" ht="15.75" thickBot="1" x14ac:dyDescent="0.3">
      <c r="B41" s="319"/>
      <c r="D41" s="599" t="s">
        <v>557</v>
      </c>
      <c r="F41" s="834"/>
      <c r="G41" s="834" t="s">
        <v>557</v>
      </c>
      <c r="H41" s="834" t="s">
        <v>557</v>
      </c>
      <c r="I41" s="834" t="s">
        <v>557</v>
      </c>
      <c r="J41" s="834" t="s">
        <v>557</v>
      </c>
      <c r="K41" s="834" t="s">
        <v>557</v>
      </c>
      <c r="L41" s="834" t="s">
        <v>557</v>
      </c>
      <c r="M41" s="834" t="s">
        <v>557</v>
      </c>
      <c r="N41" s="834" t="s">
        <v>557</v>
      </c>
      <c r="O41" s="834" t="s">
        <v>557</v>
      </c>
      <c r="P41" s="834" t="s">
        <v>557</v>
      </c>
      <c r="Q41" s="834" t="s">
        <v>557</v>
      </c>
      <c r="R41" s="834" t="s">
        <v>557</v>
      </c>
      <c r="V41" s="829"/>
      <c r="W41" s="29"/>
      <c r="X41" s="634" t="s">
        <v>0</v>
      </c>
      <c r="Y41" s="634" t="s">
        <v>0</v>
      </c>
      <c r="Z41" s="634" t="s">
        <v>0</v>
      </c>
      <c r="AA41" s="634" t="s">
        <v>0</v>
      </c>
      <c r="AB41" s="634" t="s">
        <v>0</v>
      </c>
      <c r="AC41" s="634" t="s">
        <v>0</v>
      </c>
      <c r="AD41" s="634" t="s">
        <v>0</v>
      </c>
      <c r="AE41" s="634" t="s">
        <v>0</v>
      </c>
      <c r="AF41" s="634" t="s">
        <v>0</v>
      </c>
      <c r="AG41" s="634" t="s">
        <v>0</v>
      </c>
      <c r="AH41" s="634" t="s">
        <v>0</v>
      </c>
      <c r="AI41" s="634" t="s">
        <v>0</v>
      </c>
      <c r="AJ41" s="634" t="s">
        <v>0</v>
      </c>
      <c r="AK41" s="634" t="s">
        <v>0</v>
      </c>
      <c r="AL41" s="634" t="s">
        <v>0</v>
      </c>
      <c r="AM41" s="634" t="s">
        <v>0</v>
      </c>
      <c r="AN41" s="634" t="s">
        <v>0</v>
      </c>
      <c r="AO41" s="634" t="s">
        <v>0</v>
      </c>
      <c r="AP41" s="634" t="s">
        <v>0</v>
      </c>
      <c r="AQ41" s="634" t="s">
        <v>0</v>
      </c>
      <c r="AR41" s="634" t="s">
        <v>0</v>
      </c>
      <c r="AS41" s="634" t="s">
        <v>0</v>
      </c>
      <c r="AT41" s="634" t="s">
        <v>0</v>
      </c>
      <c r="AU41" s="634" t="s">
        <v>0</v>
      </c>
    </row>
    <row r="42" spans="2:47" x14ac:dyDescent="0.25">
      <c r="B42" s="102" t="s">
        <v>40</v>
      </c>
      <c r="V42" s="102" t="s">
        <v>40</v>
      </c>
      <c r="W42" s="29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</row>
    <row r="43" spans="2:47" x14ac:dyDescent="0.25">
      <c r="B43" s="102" t="s">
        <v>41</v>
      </c>
      <c r="V43" s="29"/>
      <c r="W43" s="29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</row>
    <row r="44" spans="2:47" x14ac:dyDescent="0.25">
      <c r="B44" s="135" t="s">
        <v>42</v>
      </c>
      <c r="D44" s="750">
        <v>2239.3000000000002</v>
      </c>
      <c r="F44" s="647" t="s">
        <v>591</v>
      </c>
      <c r="G44" s="647" t="s">
        <v>591</v>
      </c>
      <c r="H44" s="647">
        <v>2239.3000000000002</v>
      </c>
      <c r="I44" s="647" t="s">
        <v>591</v>
      </c>
      <c r="J44" s="600">
        <v>2239.3000000000002</v>
      </c>
      <c r="K44" s="600" t="s">
        <v>591</v>
      </c>
      <c r="L44" s="600">
        <v>2239.3000000000002</v>
      </c>
      <c r="M44" s="600">
        <v>2239.3000000000002</v>
      </c>
      <c r="N44" s="600">
        <v>2239.3000000000002</v>
      </c>
      <c r="O44" s="600">
        <v>2239.3000000000002</v>
      </c>
      <c r="P44" s="600">
        <v>2239.3000000000002</v>
      </c>
      <c r="Q44" s="600">
        <v>2239.3000000000002</v>
      </c>
      <c r="R44" s="600">
        <v>2239.3000000000002</v>
      </c>
      <c r="V44" s="102" t="s">
        <v>41</v>
      </c>
      <c r="W44" s="29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2:47" s="103" customFormat="1" ht="14.25" x14ac:dyDescent="0.2">
      <c r="B45" s="135" t="s">
        <v>43</v>
      </c>
      <c r="D45" s="750">
        <v>782.4</v>
      </c>
      <c r="F45" s="647">
        <v>782.4</v>
      </c>
      <c r="G45" s="647">
        <v>782.4</v>
      </c>
      <c r="H45" s="647">
        <v>781.4</v>
      </c>
      <c r="I45" s="647">
        <v>781.4</v>
      </c>
      <c r="J45" s="600">
        <v>781.4</v>
      </c>
      <c r="K45" s="600">
        <v>781.4</v>
      </c>
      <c r="L45" s="600">
        <v>781.4</v>
      </c>
      <c r="M45" s="600">
        <v>628.20000000000005</v>
      </c>
      <c r="N45" s="600">
        <v>628.20000000000005</v>
      </c>
      <c r="O45" s="600">
        <v>619.29999999999995</v>
      </c>
      <c r="P45" s="600">
        <v>618.70000000000005</v>
      </c>
      <c r="Q45" s="600">
        <v>619.5</v>
      </c>
      <c r="R45" s="600">
        <v>615.4</v>
      </c>
      <c r="V45" s="135" t="s">
        <v>42</v>
      </c>
      <c r="W45" s="135"/>
      <c r="X45" s="300">
        <v>2889200</v>
      </c>
      <c r="Y45" s="300">
        <v>2889200</v>
      </c>
      <c r="Z45" s="300">
        <v>2889200</v>
      </c>
      <c r="AA45" s="300">
        <v>2166900.75</v>
      </c>
      <c r="AB45" s="300">
        <v>2166901</v>
      </c>
      <c r="AC45" s="300">
        <v>2239345.85</v>
      </c>
      <c r="AD45" s="300">
        <v>2239346</v>
      </c>
      <c r="AE45" s="300">
        <v>2239345.85</v>
      </c>
      <c r="AF45" s="300">
        <v>2239346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</row>
    <row r="46" spans="2:47" s="103" customFormat="1" ht="14.25" x14ac:dyDescent="0.2">
      <c r="B46" s="135" t="s">
        <v>44</v>
      </c>
      <c r="D46" s="750">
        <v>-162.9</v>
      </c>
      <c r="F46" s="647">
        <v>-160.19999999999999</v>
      </c>
      <c r="G46" s="647">
        <v>-155.9</v>
      </c>
      <c r="H46" s="647">
        <v>-144.9</v>
      </c>
      <c r="I46" s="647">
        <v>-114.8</v>
      </c>
      <c r="J46" s="600">
        <v>-77.7</v>
      </c>
      <c r="K46" s="600">
        <v>-64.599999999999994</v>
      </c>
      <c r="L46" s="600">
        <v>-47.4</v>
      </c>
      <c r="M46" s="600">
        <v>-43.9</v>
      </c>
      <c r="N46" s="600">
        <v>-44.2</v>
      </c>
      <c r="O46" s="600">
        <v>-1.6</v>
      </c>
      <c r="P46" s="600">
        <v>5.7</v>
      </c>
      <c r="Q46" s="600">
        <v>-2.8</v>
      </c>
      <c r="R46" s="600">
        <v>-48.6</v>
      </c>
      <c r="V46" s="135" t="s">
        <v>43</v>
      </c>
      <c r="W46" s="135"/>
      <c r="X46" s="300">
        <v>122773</v>
      </c>
      <c r="Y46" s="300">
        <v>122773.37298000001</v>
      </c>
      <c r="Z46" s="300">
        <v>117921.72775200001</v>
      </c>
      <c r="AA46" s="300">
        <v>698432.41585999995</v>
      </c>
      <c r="AB46" s="300">
        <v>692761</v>
      </c>
      <c r="AC46" s="300">
        <v>618796.7691899999</v>
      </c>
      <c r="AD46" s="300">
        <v>625802</v>
      </c>
      <c r="AE46" s="300">
        <v>615343.38583999989</v>
      </c>
      <c r="AF46" s="300" t="s">
        <v>275</v>
      </c>
      <c r="AG46" s="300">
        <v>615343</v>
      </c>
      <c r="AH46" s="300">
        <v>619407</v>
      </c>
      <c r="AI46" s="300">
        <v>619407</v>
      </c>
      <c r="AJ46" s="300">
        <v>619407</v>
      </c>
      <c r="AK46" s="300">
        <v>619407</v>
      </c>
      <c r="AL46" s="300">
        <v>618531</v>
      </c>
      <c r="AM46" s="300">
        <v>618531</v>
      </c>
      <c r="AN46" s="300">
        <v>618666</v>
      </c>
      <c r="AO46" s="300">
        <v>618666</v>
      </c>
      <c r="AP46" s="300">
        <v>618050</v>
      </c>
      <c r="AQ46" s="300">
        <v>618050</v>
      </c>
      <c r="AR46" s="300">
        <v>619306</v>
      </c>
      <c r="AS46" s="300">
        <v>619306</v>
      </c>
      <c r="AT46" s="300">
        <v>627557</v>
      </c>
      <c r="AU46" s="300">
        <v>628174</v>
      </c>
    </row>
    <row r="47" spans="2:47" s="103" customFormat="1" ht="14.25" x14ac:dyDescent="0.2">
      <c r="B47" s="135" t="s">
        <v>560</v>
      </c>
      <c r="D47" s="750">
        <v>116.2</v>
      </c>
      <c r="F47" s="647">
        <v>104.8</v>
      </c>
      <c r="G47" s="647">
        <v>71.099999999999994</v>
      </c>
      <c r="H47" s="647">
        <v>71.7</v>
      </c>
      <c r="I47" s="647">
        <v>70.5</v>
      </c>
      <c r="J47" s="600">
        <v>77.5</v>
      </c>
      <c r="K47" s="600">
        <v>83.2</v>
      </c>
      <c r="L47" s="600">
        <v>76.099999999999994</v>
      </c>
      <c r="M47" s="600">
        <v>73.2</v>
      </c>
      <c r="N47" s="600">
        <v>75.8</v>
      </c>
      <c r="O47" s="600">
        <v>59.9</v>
      </c>
      <c r="P47" s="600">
        <v>60.5</v>
      </c>
      <c r="Q47" s="600">
        <v>32</v>
      </c>
      <c r="R47" s="600">
        <v>0</v>
      </c>
      <c r="V47" s="135" t="s">
        <v>44</v>
      </c>
      <c r="W47" s="135"/>
      <c r="X47" s="138">
        <v>-29325</v>
      </c>
      <c r="Y47" s="138">
        <v>-29325.983122199988</v>
      </c>
      <c r="Z47" s="138">
        <v>-29979.679370130252</v>
      </c>
      <c r="AA47" s="138">
        <v>-29671.078429399993</v>
      </c>
      <c r="AB47" s="138">
        <v>-16392</v>
      </c>
      <c r="AC47" s="138">
        <v>-16314.837890000001</v>
      </c>
      <c r="AD47" s="138">
        <v>-16971</v>
      </c>
      <c r="AE47" s="138">
        <v>-17451</v>
      </c>
      <c r="AF47" s="138">
        <v>-48617</v>
      </c>
      <c r="AG47" s="138" t="s">
        <v>329</v>
      </c>
      <c r="AH47" s="138">
        <v>1292</v>
      </c>
      <c r="AI47" s="138">
        <v>273</v>
      </c>
      <c r="AJ47" s="138">
        <v>-2779</v>
      </c>
      <c r="AK47" s="138">
        <v>-2288</v>
      </c>
      <c r="AL47" s="138">
        <v>-5708</v>
      </c>
      <c r="AM47" s="138">
        <v>897</v>
      </c>
      <c r="AN47" s="138">
        <v>11447</v>
      </c>
      <c r="AO47" s="138">
        <v>27164</v>
      </c>
      <c r="AP47" s="138">
        <v>7537</v>
      </c>
      <c r="AQ47" s="466">
        <v>-210</v>
      </c>
      <c r="AR47" s="138">
        <v>4872</v>
      </c>
      <c r="AS47" s="138">
        <v>-14451</v>
      </c>
      <c r="AT47" s="138">
        <v>-39630</v>
      </c>
      <c r="AU47" s="300">
        <v>-26315</v>
      </c>
    </row>
    <row r="48" spans="2:47" s="103" customFormat="1" ht="14.25" x14ac:dyDescent="0.2">
      <c r="B48" s="135" t="s">
        <v>128</v>
      </c>
      <c r="D48" s="750">
        <v>106.2</v>
      </c>
      <c r="F48" s="647">
        <v>177.5</v>
      </c>
      <c r="G48" s="647">
        <v>225.5</v>
      </c>
      <c r="H48" s="647">
        <v>210.9</v>
      </c>
      <c r="I48" s="647">
        <v>288.39999999999998</v>
      </c>
      <c r="J48" s="600">
        <v>402.8</v>
      </c>
      <c r="K48" s="600">
        <v>465.5</v>
      </c>
      <c r="L48" s="600">
        <v>414.7</v>
      </c>
      <c r="M48" s="600">
        <v>640.29999999999995</v>
      </c>
      <c r="N48" s="600">
        <v>584.4</v>
      </c>
      <c r="O48" s="600">
        <v>400.3</v>
      </c>
      <c r="P48" s="600">
        <v>319.2</v>
      </c>
      <c r="Q48" s="600">
        <v>463.4</v>
      </c>
      <c r="R48" s="600">
        <v>515.4</v>
      </c>
      <c r="V48" s="135" t="s">
        <v>128</v>
      </c>
      <c r="W48" s="135"/>
      <c r="X48" s="138">
        <v>159946</v>
      </c>
      <c r="Y48" s="138">
        <v>163680.33339247841</v>
      </c>
      <c r="Z48" s="138">
        <v>241206.78806826309</v>
      </c>
      <c r="AA48" s="138">
        <v>527189.91306702502</v>
      </c>
      <c r="AB48" s="138">
        <v>603247</v>
      </c>
      <c r="AC48" s="138">
        <v>660113.75609000004</v>
      </c>
      <c r="AD48" s="138">
        <v>584961</v>
      </c>
      <c r="AE48" s="138">
        <v>694471.88071806077</v>
      </c>
      <c r="AF48" s="138">
        <v>525721</v>
      </c>
      <c r="AG48" s="138">
        <v>571281</v>
      </c>
      <c r="AH48" s="138">
        <v>593015</v>
      </c>
      <c r="AI48" s="138">
        <v>657430</v>
      </c>
      <c r="AJ48" s="138">
        <v>446471</v>
      </c>
      <c r="AK48" s="138">
        <v>380093</v>
      </c>
      <c r="AL48" s="138">
        <v>272679</v>
      </c>
      <c r="AM48" s="138">
        <v>267019</v>
      </c>
      <c r="AN48" s="138">
        <v>330325</v>
      </c>
      <c r="AO48" s="138">
        <v>27213</v>
      </c>
      <c r="AP48" s="138">
        <v>50039</v>
      </c>
      <c r="AQ48" s="138">
        <v>68784</v>
      </c>
      <c r="AR48" s="138">
        <v>411358</v>
      </c>
      <c r="AS48" s="138">
        <v>71463</v>
      </c>
      <c r="AT48" s="138">
        <v>79966</v>
      </c>
      <c r="AU48" s="300">
        <v>72776</v>
      </c>
    </row>
    <row r="49" spans="2:47" s="103" customFormat="1" ht="25.5" x14ac:dyDescent="0.2">
      <c r="B49" s="135" t="s">
        <v>561</v>
      </c>
      <c r="D49" s="750"/>
      <c r="F49" s="647"/>
      <c r="G49" s="647"/>
      <c r="H49" s="647"/>
      <c r="I49" s="647"/>
      <c r="J49" s="647"/>
      <c r="K49" s="647"/>
      <c r="L49" s="647"/>
      <c r="M49" s="600"/>
      <c r="N49" s="600">
        <v>0</v>
      </c>
      <c r="O49" s="600">
        <v>0</v>
      </c>
      <c r="P49" s="600">
        <v>0</v>
      </c>
      <c r="Q49" s="600">
        <v>0</v>
      </c>
      <c r="R49" s="600">
        <v>55.2</v>
      </c>
      <c r="V49" s="233" t="s">
        <v>180</v>
      </c>
      <c r="W49" s="139"/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13504</v>
      </c>
      <c r="AI49" s="138">
        <v>23689</v>
      </c>
      <c r="AJ49" s="138">
        <v>31500</v>
      </c>
      <c r="AK49" s="138">
        <v>32081</v>
      </c>
      <c r="AL49" s="138">
        <v>59151</v>
      </c>
      <c r="AM49" s="138">
        <v>41645</v>
      </c>
      <c r="AN49" s="138">
        <v>60494</v>
      </c>
      <c r="AO49" s="138">
        <v>312006</v>
      </c>
      <c r="AP49" s="138">
        <v>350303</v>
      </c>
      <c r="AQ49" s="138">
        <v>382682</v>
      </c>
      <c r="AR49" s="138">
        <v>59896</v>
      </c>
      <c r="AS49" s="138">
        <v>456106</v>
      </c>
      <c r="AT49" s="138">
        <v>501800</v>
      </c>
      <c r="AU49" s="300">
        <v>605875</v>
      </c>
    </row>
    <row r="50" spans="2:47" s="103" customFormat="1" ht="14.25" x14ac:dyDescent="0.2">
      <c r="D50" s="751"/>
      <c r="F50" s="766"/>
      <c r="G50" s="766"/>
      <c r="H50" s="766"/>
      <c r="I50" s="766"/>
      <c r="J50" s="107"/>
      <c r="K50" s="107"/>
      <c r="L50" s="107"/>
      <c r="M50" s="107"/>
      <c r="N50" s="107"/>
      <c r="O50" s="107"/>
      <c r="P50" s="107"/>
      <c r="Q50" s="107"/>
      <c r="R50" s="107"/>
      <c r="V50" s="136" t="s">
        <v>45</v>
      </c>
      <c r="W50" s="136"/>
      <c r="X50" s="138">
        <v>3142594</v>
      </c>
      <c r="Y50" s="138">
        <v>3146327.7232502787</v>
      </c>
      <c r="Z50" s="138">
        <v>3218348.8364501325</v>
      </c>
      <c r="AA50" s="138">
        <v>3362852.0004976252</v>
      </c>
      <c r="AB50" s="138">
        <v>3446517</v>
      </c>
      <c r="AC50" s="138">
        <v>3501941.5373900002</v>
      </c>
      <c r="AD50" s="138">
        <v>3433138</v>
      </c>
      <c r="AE50" s="138">
        <v>3531710</v>
      </c>
      <c r="AF50" s="138">
        <v>3331793</v>
      </c>
      <c r="AG50" s="138">
        <v>3379418</v>
      </c>
      <c r="AH50" s="138">
        <f t="shared" ref="AH50:AN50" si="0">SUM(AH45:AH49)</f>
        <v>3466564</v>
      </c>
      <c r="AI50" s="138">
        <f t="shared" si="0"/>
        <v>3540145</v>
      </c>
      <c r="AJ50" s="138">
        <f t="shared" si="0"/>
        <v>3333945</v>
      </c>
      <c r="AK50" s="138">
        <f t="shared" si="0"/>
        <v>3268639</v>
      </c>
      <c r="AL50" s="138">
        <f t="shared" si="0"/>
        <v>3183999</v>
      </c>
      <c r="AM50" s="138">
        <f t="shared" si="0"/>
        <v>3167438</v>
      </c>
      <c r="AN50" s="138">
        <f t="shared" si="0"/>
        <v>3260278</v>
      </c>
      <c r="AO50" s="138">
        <v>3224395</v>
      </c>
      <c r="AP50" s="138">
        <v>3265275</v>
      </c>
      <c r="AQ50" s="138">
        <v>3308652</v>
      </c>
      <c r="AR50" s="138">
        <v>3334778</v>
      </c>
      <c r="AS50" s="138">
        <v>3371770</v>
      </c>
      <c r="AT50" s="138">
        <v>3409039</v>
      </c>
      <c r="AU50" s="300">
        <v>3519856</v>
      </c>
    </row>
    <row r="51" spans="2:47" s="103" customFormat="1" ht="14.25" x14ac:dyDescent="0.2">
      <c r="D51" s="751"/>
      <c r="F51" s="766"/>
      <c r="G51" s="766"/>
      <c r="H51" s="766"/>
      <c r="I51" s="766"/>
      <c r="J51" s="107"/>
      <c r="K51" s="107"/>
      <c r="L51" s="107"/>
      <c r="M51" s="107"/>
      <c r="N51" s="107"/>
      <c r="O51" s="107"/>
      <c r="P51" s="107"/>
      <c r="Q51" s="107"/>
      <c r="R51" s="107"/>
      <c r="V51" s="136" t="s">
        <v>46</v>
      </c>
      <c r="W51" s="136"/>
      <c r="X51" s="232">
        <v>72078</v>
      </c>
      <c r="Y51" s="232">
        <v>69787.446868348008</v>
      </c>
      <c r="Z51" s="232">
        <v>71912.37344600496</v>
      </c>
      <c r="AA51" s="232">
        <v>70508.562636500705</v>
      </c>
      <c r="AB51" s="232">
        <v>62377</v>
      </c>
      <c r="AC51" s="232">
        <v>63105.163140000004</v>
      </c>
      <c r="AD51" s="232">
        <v>63326</v>
      </c>
      <c r="AE51" s="232">
        <v>63129.638469999998</v>
      </c>
      <c r="AF51" s="232">
        <v>63500</v>
      </c>
      <c r="AG51" s="232"/>
      <c r="AH51" s="232">
        <v>0</v>
      </c>
      <c r="AI51" s="232">
        <v>0</v>
      </c>
      <c r="AJ51" s="232">
        <v>0</v>
      </c>
      <c r="AK51" s="232" t="s">
        <v>18</v>
      </c>
      <c r="AL51" s="232" t="s">
        <v>18</v>
      </c>
      <c r="AM51" s="232" t="s">
        <v>18</v>
      </c>
      <c r="AN51" s="232">
        <v>0</v>
      </c>
      <c r="AO51" s="232">
        <v>0</v>
      </c>
      <c r="AP51" s="232">
        <v>0</v>
      </c>
      <c r="AQ51" s="232">
        <v>0</v>
      </c>
      <c r="AR51" s="232"/>
      <c r="AS51" s="232"/>
      <c r="AT51" s="232"/>
      <c r="AU51" s="232"/>
    </row>
    <row r="52" spans="2:47" s="103" customFormat="1" thickBot="1" x14ac:dyDescent="0.25">
      <c r="B52" s="102" t="s">
        <v>47</v>
      </c>
      <c r="D52" s="755">
        <v>3081.2</v>
      </c>
      <c r="F52" s="796" t="s">
        <v>693</v>
      </c>
      <c r="G52" s="796" t="s">
        <v>674</v>
      </c>
      <c r="H52" s="796">
        <v>3158.4</v>
      </c>
      <c r="I52" s="796" t="s">
        <v>703</v>
      </c>
      <c r="J52" s="605">
        <v>3423.3</v>
      </c>
      <c r="K52" s="605" t="s">
        <v>618</v>
      </c>
      <c r="L52" s="605">
        <v>3464.1</v>
      </c>
      <c r="M52" s="605">
        <f>SUM(M44:M51)</f>
        <v>3537.0999999999995</v>
      </c>
      <c r="N52" s="605">
        <v>3483.5</v>
      </c>
      <c r="O52" s="605">
        <v>3317.2</v>
      </c>
      <c r="P52" s="605">
        <v>3243.4</v>
      </c>
      <c r="Q52" s="605">
        <v>3351.4</v>
      </c>
      <c r="R52" s="605">
        <v>3376.7</v>
      </c>
      <c r="V52" s="102" t="s">
        <v>47</v>
      </c>
      <c r="W52" s="102"/>
      <c r="X52" s="308">
        <v>3214672</v>
      </c>
      <c r="Y52" s="308">
        <v>3216115.1701186267</v>
      </c>
      <c r="Z52" s="308">
        <v>3290261.2098961375</v>
      </c>
      <c r="AA52" s="308">
        <v>3433360.5631341259</v>
      </c>
      <c r="AB52" s="308">
        <v>3508894</v>
      </c>
      <c r="AC52" s="308">
        <v>3565046.70053</v>
      </c>
      <c r="AD52" s="308">
        <v>3496464</v>
      </c>
      <c r="AE52" s="308">
        <v>3594840.3919998049</v>
      </c>
      <c r="AF52" s="308">
        <v>3395293</v>
      </c>
      <c r="AG52" s="308">
        <v>3379418</v>
      </c>
      <c r="AH52" s="308">
        <v>3466564</v>
      </c>
      <c r="AI52" s="308">
        <v>3540145</v>
      </c>
      <c r="AJ52" s="308">
        <f>AJ51+AJ50</f>
        <v>3333945</v>
      </c>
      <c r="AK52" s="308">
        <v>3268639</v>
      </c>
      <c r="AL52" s="308">
        <v>3183999</v>
      </c>
      <c r="AM52" s="308">
        <v>3167438</v>
      </c>
      <c r="AN52" s="308">
        <f>AN51+AN50</f>
        <v>3260278</v>
      </c>
      <c r="AO52" s="308">
        <v>3224395</v>
      </c>
      <c r="AP52" s="308">
        <f>AP50+AP51</f>
        <v>3265275</v>
      </c>
      <c r="AQ52" s="308">
        <f>AQ50+AQ51</f>
        <v>3308652</v>
      </c>
      <c r="AR52" s="308">
        <v>3334778</v>
      </c>
      <c r="AS52" s="308">
        <f>AS51+AS50</f>
        <v>3371770</v>
      </c>
      <c r="AT52" s="308">
        <f>AT51+AT50</f>
        <v>3409039</v>
      </c>
      <c r="AU52" s="308">
        <f>AU51+AU50</f>
        <v>3519856</v>
      </c>
    </row>
    <row r="53" spans="2:47" x14ac:dyDescent="0.25">
      <c r="B53" s="12"/>
      <c r="D53" s="751"/>
      <c r="F53" s="766"/>
      <c r="G53" s="766"/>
      <c r="H53" s="766"/>
      <c r="I53" s="766"/>
      <c r="J53" s="107"/>
      <c r="K53" s="107"/>
      <c r="L53" s="107"/>
      <c r="M53" s="107"/>
      <c r="N53" s="107"/>
      <c r="O53" s="107"/>
      <c r="P53" s="107"/>
      <c r="Q53" s="107"/>
      <c r="R53" s="107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</row>
    <row r="54" spans="2:47" s="103" customFormat="1" ht="14.25" x14ac:dyDescent="0.2">
      <c r="B54" s="102" t="s">
        <v>48</v>
      </c>
      <c r="D54" s="751"/>
      <c r="F54" s="766"/>
      <c r="G54" s="766"/>
      <c r="H54" s="766"/>
      <c r="I54" s="766"/>
      <c r="J54" s="107"/>
      <c r="K54" s="107"/>
      <c r="L54" s="107"/>
      <c r="M54" s="107"/>
      <c r="N54" s="107"/>
      <c r="O54" s="107"/>
      <c r="P54" s="107"/>
      <c r="Q54" s="107"/>
      <c r="R54" s="107"/>
      <c r="V54" s="102" t="s">
        <v>48</v>
      </c>
      <c r="W54" s="102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</row>
    <row r="55" spans="2:47" s="103" customFormat="1" ht="14.25" x14ac:dyDescent="0.2">
      <c r="B55" s="135" t="s">
        <v>549</v>
      </c>
      <c r="D55" s="750">
        <v>2046.7</v>
      </c>
      <c r="F55" s="647" t="s">
        <v>694</v>
      </c>
      <c r="G55" s="647" t="s">
        <v>675</v>
      </c>
      <c r="H55" s="647">
        <v>2306.6999999999998</v>
      </c>
      <c r="I55" s="647" t="s">
        <v>704</v>
      </c>
      <c r="J55" s="600">
        <v>2201.4</v>
      </c>
      <c r="K55" s="600" t="s">
        <v>619</v>
      </c>
      <c r="L55" s="600">
        <v>1709.4</v>
      </c>
      <c r="M55" s="600">
        <v>1791.5</v>
      </c>
      <c r="N55" s="600">
        <v>1156.5</v>
      </c>
      <c r="O55" s="600">
        <v>1403.7</v>
      </c>
      <c r="P55" s="600">
        <v>1414.5</v>
      </c>
      <c r="Q55" s="600">
        <v>809.3</v>
      </c>
      <c r="R55" s="600">
        <v>398.9</v>
      </c>
      <c r="V55" s="135" t="s">
        <v>49</v>
      </c>
      <c r="W55" s="135"/>
      <c r="X55" s="300">
        <v>193110</v>
      </c>
      <c r="Y55" s="300">
        <v>177950.47534999999</v>
      </c>
      <c r="Z55" s="300">
        <v>162321.37731000004</v>
      </c>
      <c r="AA55" s="300">
        <v>138409.99911999999</v>
      </c>
      <c r="AB55" s="300">
        <v>121558</v>
      </c>
      <c r="AC55" s="300">
        <v>105501.90648999999</v>
      </c>
      <c r="AD55" s="300">
        <v>89512</v>
      </c>
      <c r="AE55" s="300">
        <v>176648.90106</v>
      </c>
      <c r="AF55" s="300" t="s">
        <v>291</v>
      </c>
      <c r="AG55" s="300">
        <v>270203</v>
      </c>
      <c r="AH55" s="300">
        <v>581960</v>
      </c>
      <c r="AI55" s="300">
        <v>463166</v>
      </c>
      <c r="AJ55" s="300">
        <v>460577</v>
      </c>
      <c r="AK55" s="300">
        <v>585632</v>
      </c>
      <c r="AL55" s="300">
        <v>663096</v>
      </c>
      <c r="AM55" s="300">
        <v>769780</v>
      </c>
      <c r="AN55" s="300">
        <v>1273605</v>
      </c>
      <c r="AO55" s="300">
        <v>1206019</v>
      </c>
      <c r="AP55" s="300">
        <v>1154754</v>
      </c>
      <c r="AQ55" s="300">
        <v>1105075</v>
      </c>
      <c r="AR55" s="300">
        <v>1312629</v>
      </c>
      <c r="AS55" s="300">
        <v>1262869</v>
      </c>
      <c r="AT55" s="300">
        <v>1218898</v>
      </c>
      <c r="AU55" s="300">
        <v>1146327</v>
      </c>
    </row>
    <row r="56" spans="2:47" s="103" customFormat="1" ht="18.75" customHeight="1" x14ac:dyDescent="0.2">
      <c r="B56" s="135" t="s">
        <v>562</v>
      </c>
      <c r="D56" s="750">
        <v>1.6</v>
      </c>
      <c r="F56" s="647">
        <v>1.5</v>
      </c>
      <c r="G56" s="647">
        <v>3.5</v>
      </c>
      <c r="H56" s="647">
        <v>3.1</v>
      </c>
      <c r="I56" s="647">
        <v>3</v>
      </c>
      <c r="J56" s="600">
        <v>2.7</v>
      </c>
      <c r="K56" s="600">
        <v>1.1000000000000001</v>
      </c>
      <c r="L56" s="600">
        <v>1.7</v>
      </c>
      <c r="M56" s="600">
        <v>0.5</v>
      </c>
      <c r="N56" s="600">
        <v>0.5</v>
      </c>
      <c r="O56" s="600">
        <v>1.3</v>
      </c>
      <c r="P56" s="600">
        <v>1.3</v>
      </c>
      <c r="Q56" s="600">
        <v>3.1</v>
      </c>
      <c r="R56" s="600" t="s">
        <v>18</v>
      </c>
      <c r="V56" s="135" t="s">
        <v>50</v>
      </c>
      <c r="W56" s="135"/>
      <c r="X56" s="300">
        <v>418883</v>
      </c>
      <c r="Y56" s="300">
        <v>392809.27960000001</v>
      </c>
      <c r="Z56" s="300">
        <v>376162.78023656498</v>
      </c>
      <c r="AA56" s="300">
        <v>343890.33534000005</v>
      </c>
      <c r="AB56" s="300">
        <v>313136</v>
      </c>
      <c r="AC56" s="300">
        <v>273945.96850000002</v>
      </c>
      <c r="AD56" s="300">
        <v>236827</v>
      </c>
      <c r="AE56" s="300">
        <v>215147.20472000004</v>
      </c>
      <c r="AF56" s="300" t="s">
        <v>292</v>
      </c>
      <c r="AG56" s="300">
        <v>174613</v>
      </c>
      <c r="AH56" s="300">
        <v>222726</v>
      </c>
      <c r="AI56" s="300">
        <v>212530</v>
      </c>
      <c r="AJ56" s="300">
        <v>193500</v>
      </c>
      <c r="AK56" s="300">
        <v>182761</v>
      </c>
      <c r="AL56" s="300">
        <v>163380</v>
      </c>
      <c r="AM56" s="300">
        <v>149277</v>
      </c>
      <c r="AN56" s="300">
        <v>140923</v>
      </c>
      <c r="AO56" s="300">
        <v>123518</v>
      </c>
      <c r="AP56" s="300">
        <v>110104</v>
      </c>
      <c r="AQ56" s="300">
        <v>101023</v>
      </c>
      <c r="AR56" s="300">
        <v>91055</v>
      </c>
      <c r="AS56" s="300">
        <v>84913</v>
      </c>
      <c r="AT56" s="300">
        <v>81727</v>
      </c>
      <c r="AU56" s="300">
        <v>76831</v>
      </c>
    </row>
    <row r="57" spans="2:47" s="103" customFormat="1" ht="20.25" customHeight="1" x14ac:dyDescent="0.2">
      <c r="B57" s="135" t="s">
        <v>550</v>
      </c>
      <c r="D57" s="750">
        <v>155.6</v>
      </c>
      <c r="F57" s="647">
        <v>145.5</v>
      </c>
      <c r="G57" s="647">
        <v>159.69999999999999</v>
      </c>
      <c r="H57" s="647">
        <v>169.6</v>
      </c>
      <c r="I57" s="647">
        <v>153.4</v>
      </c>
      <c r="J57" s="600">
        <v>157</v>
      </c>
      <c r="K57" s="600">
        <v>168.7</v>
      </c>
      <c r="L57" s="600">
        <v>180.3</v>
      </c>
      <c r="M57" s="600">
        <v>127.9</v>
      </c>
      <c r="N57" s="600">
        <v>109.8</v>
      </c>
      <c r="O57" s="600" t="s">
        <v>18</v>
      </c>
      <c r="P57" s="600">
        <v>0.6</v>
      </c>
      <c r="Q57" s="600">
        <v>22.4</v>
      </c>
      <c r="R57" s="600">
        <v>68</v>
      </c>
      <c r="V57" s="140" t="s">
        <v>51</v>
      </c>
      <c r="W57" s="140"/>
      <c r="X57" s="300">
        <v>151779</v>
      </c>
      <c r="Y57" s="300">
        <v>146837.62937000001</v>
      </c>
      <c r="Z57" s="300">
        <v>135521.98691999997</v>
      </c>
      <c r="AA57" s="300">
        <v>124718.37662000002</v>
      </c>
      <c r="AB57" s="300">
        <v>113688</v>
      </c>
      <c r="AC57" s="300">
        <v>102585.84970000001</v>
      </c>
      <c r="AD57" s="300">
        <v>91252</v>
      </c>
      <c r="AE57" s="300">
        <v>79872.933540000013</v>
      </c>
      <c r="AF57" s="300" t="s">
        <v>293</v>
      </c>
      <c r="AG57" s="300">
        <v>56306</v>
      </c>
      <c r="AH57" s="300">
        <v>48071</v>
      </c>
      <c r="AI57" s="300">
        <v>36367</v>
      </c>
      <c r="AJ57" s="300">
        <v>25953</v>
      </c>
      <c r="AK57" s="300">
        <v>17018</v>
      </c>
      <c r="AL57" s="300">
        <v>8209</v>
      </c>
      <c r="AM57" s="300">
        <v>4039</v>
      </c>
      <c r="AN57" s="300">
        <v>1845</v>
      </c>
      <c r="AO57" s="300">
        <v>1160</v>
      </c>
      <c r="AP57" s="300">
        <v>1152</v>
      </c>
      <c r="AQ57" s="300">
        <v>1199</v>
      </c>
      <c r="AR57" s="300">
        <v>1578</v>
      </c>
      <c r="AS57" s="300">
        <v>1645</v>
      </c>
      <c r="AT57" s="300">
        <v>2170</v>
      </c>
      <c r="AU57" s="300">
        <v>5783</v>
      </c>
    </row>
    <row r="58" spans="2:47" s="103" customFormat="1" ht="14.25" x14ac:dyDescent="0.2">
      <c r="B58" s="135" t="s">
        <v>551</v>
      </c>
      <c r="D58" s="750">
        <v>682.6</v>
      </c>
      <c r="F58" s="647">
        <v>684.3</v>
      </c>
      <c r="G58" s="647">
        <v>693.6</v>
      </c>
      <c r="H58" s="647">
        <v>712.1</v>
      </c>
      <c r="I58" s="647">
        <v>657.4</v>
      </c>
      <c r="J58" s="600">
        <v>657.1</v>
      </c>
      <c r="K58" s="600">
        <v>608.1</v>
      </c>
      <c r="L58" s="600">
        <v>623.70000000000005</v>
      </c>
      <c r="M58" s="600">
        <v>587.20000000000005</v>
      </c>
      <c r="N58" s="600">
        <v>591.5</v>
      </c>
      <c r="O58" s="600">
        <v>575.70000000000005</v>
      </c>
      <c r="P58" s="600">
        <v>542.1</v>
      </c>
      <c r="Q58" s="600">
        <v>603.6</v>
      </c>
      <c r="R58" s="600">
        <v>687.8</v>
      </c>
      <c r="V58" s="135" t="s">
        <v>52</v>
      </c>
      <c r="W58" s="135"/>
      <c r="X58" s="300">
        <v>616274</v>
      </c>
      <c r="Y58" s="300">
        <v>616214.65526000015</v>
      </c>
      <c r="Z58" s="300">
        <v>616274.09307000006</v>
      </c>
      <c r="AA58" s="300">
        <v>616274.09323000011</v>
      </c>
      <c r="AB58" s="300">
        <v>592923</v>
      </c>
      <c r="AC58" s="300">
        <v>592923.49248000002</v>
      </c>
      <c r="AD58" s="300">
        <v>592923</v>
      </c>
      <c r="AE58" s="300">
        <v>566885.69657000003</v>
      </c>
      <c r="AF58" s="300">
        <v>687775</v>
      </c>
      <c r="AG58" s="300">
        <v>649647</v>
      </c>
      <c r="AH58" s="300">
        <v>543641</v>
      </c>
      <c r="AI58" s="300">
        <v>529084</v>
      </c>
      <c r="AJ58" s="300">
        <v>603621</v>
      </c>
      <c r="AK58" s="300">
        <v>607156</v>
      </c>
      <c r="AL58" s="300">
        <v>602623</v>
      </c>
      <c r="AM58" s="300">
        <v>593495</v>
      </c>
      <c r="AN58" s="300">
        <v>525571</v>
      </c>
      <c r="AO58" s="300">
        <v>524447</v>
      </c>
      <c r="AP58" s="300">
        <v>562863</v>
      </c>
      <c r="AQ58" s="300">
        <v>548698</v>
      </c>
      <c r="AR58" s="300">
        <v>558547</v>
      </c>
      <c r="AS58" s="300">
        <v>560788</v>
      </c>
      <c r="AT58" s="300">
        <v>572574</v>
      </c>
      <c r="AU58" s="300">
        <v>557361</v>
      </c>
    </row>
    <row r="59" spans="2:47" s="103" customFormat="1" ht="14.25" x14ac:dyDescent="0.2">
      <c r="B59" s="135" t="s">
        <v>552</v>
      </c>
      <c r="D59" s="750">
        <v>5.8</v>
      </c>
      <c r="F59" s="647">
        <v>5.7</v>
      </c>
      <c r="G59" s="647">
        <v>5.4</v>
      </c>
      <c r="H59" s="647">
        <v>5.4</v>
      </c>
      <c r="I59" s="647">
        <v>4.2</v>
      </c>
      <c r="J59" s="600">
        <v>5.4</v>
      </c>
      <c r="K59" s="600">
        <v>4.5</v>
      </c>
      <c r="L59" s="600">
        <v>19.2</v>
      </c>
      <c r="M59" s="600">
        <v>19.2</v>
      </c>
      <c r="N59" s="600">
        <v>20.5</v>
      </c>
      <c r="O59" s="600">
        <v>22.5</v>
      </c>
      <c r="P59" s="600">
        <v>26.4</v>
      </c>
      <c r="Q59" s="600">
        <v>29.4</v>
      </c>
      <c r="R59" s="600">
        <v>8.4</v>
      </c>
      <c r="V59" s="135" t="s">
        <v>53</v>
      </c>
      <c r="W59" s="135"/>
      <c r="X59" s="300">
        <v>85</v>
      </c>
      <c r="Y59" s="300">
        <v>85</v>
      </c>
      <c r="Z59" s="300">
        <v>85</v>
      </c>
      <c r="AA59" s="300">
        <v>85</v>
      </c>
      <c r="AB59" s="300">
        <v>22854</v>
      </c>
      <c r="AC59" s="300">
        <v>8491.8284299999996</v>
      </c>
      <c r="AD59" s="300">
        <v>9307</v>
      </c>
      <c r="AE59" s="300">
        <v>8415.8284299999996</v>
      </c>
      <c r="AF59" s="300" t="s">
        <v>294</v>
      </c>
      <c r="AG59" s="300">
        <v>8416</v>
      </c>
      <c r="AH59" s="300">
        <v>23220</v>
      </c>
      <c r="AI59" s="300">
        <v>24197</v>
      </c>
      <c r="AJ59" s="300">
        <v>28886</v>
      </c>
      <c r="AK59" s="300">
        <v>28443</v>
      </c>
      <c r="AL59" s="300">
        <v>28502</v>
      </c>
      <c r="AM59" s="300">
        <v>28067</v>
      </c>
      <c r="AN59" s="300">
        <v>26420</v>
      </c>
      <c r="AO59" s="300">
        <v>25974</v>
      </c>
      <c r="AP59" s="300">
        <v>24079</v>
      </c>
      <c r="AQ59" s="300">
        <v>24375</v>
      </c>
      <c r="AR59" s="300">
        <v>22446</v>
      </c>
      <c r="AS59" s="300">
        <v>22235</v>
      </c>
      <c r="AT59" s="300">
        <v>22954</v>
      </c>
      <c r="AU59" s="300">
        <v>22188</v>
      </c>
    </row>
    <row r="60" spans="2:47" s="103" customFormat="1" ht="14.25" x14ac:dyDescent="0.2">
      <c r="B60" s="135" t="s">
        <v>563</v>
      </c>
      <c r="D60" s="753">
        <v>90</v>
      </c>
      <c r="F60" s="793">
        <v>90.7</v>
      </c>
      <c r="G60" s="793">
        <v>85.5</v>
      </c>
      <c r="H60" s="793">
        <v>87.1</v>
      </c>
      <c r="I60" s="793">
        <v>87.2</v>
      </c>
      <c r="J60" s="603">
        <v>92.3</v>
      </c>
      <c r="K60" s="603">
        <v>89.9</v>
      </c>
      <c r="L60" s="603">
        <v>89.6</v>
      </c>
      <c r="M60" s="603">
        <v>88.3</v>
      </c>
      <c r="N60" s="603">
        <v>88.5</v>
      </c>
      <c r="O60" s="603">
        <v>107.4</v>
      </c>
      <c r="P60" s="603">
        <v>106.7</v>
      </c>
      <c r="Q60" s="603">
        <v>118.3</v>
      </c>
      <c r="R60" s="603">
        <v>2.2999999999999998</v>
      </c>
      <c r="V60" s="136" t="s">
        <v>183</v>
      </c>
      <c r="W60" s="135"/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 t="s">
        <v>18</v>
      </c>
      <c r="AG60" s="138">
        <v>0</v>
      </c>
      <c r="AH60" s="300">
        <v>146518</v>
      </c>
      <c r="AI60" s="300">
        <v>148994</v>
      </c>
      <c r="AJ60" s="300">
        <v>155198</v>
      </c>
      <c r="AK60" s="300" t="s">
        <v>18</v>
      </c>
      <c r="AL60" s="300" t="s">
        <v>18</v>
      </c>
      <c r="AM60" s="300">
        <v>0</v>
      </c>
      <c r="AN60" s="300">
        <v>1042</v>
      </c>
      <c r="AO60" s="300">
        <v>901</v>
      </c>
      <c r="AP60" s="300">
        <v>0</v>
      </c>
      <c r="AQ60" s="300">
        <v>0</v>
      </c>
      <c r="AR60" s="300">
        <v>0</v>
      </c>
      <c r="AT60" s="103">
        <v>1431</v>
      </c>
      <c r="AU60" s="300">
        <v>89</v>
      </c>
    </row>
    <row r="61" spans="2:47" s="103" customFormat="1" ht="14.25" x14ac:dyDescent="0.2">
      <c r="B61" s="135" t="s">
        <v>554</v>
      </c>
      <c r="D61" s="753"/>
      <c r="F61" s="793"/>
      <c r="G61" s="793">
        <v>0.1</v>
      </c>
      <c r="H61" s="793">
        <v>0.1</v>
      </c>
      <c r="I61" s="793">
        <v>1.3</v>
      </c>
      <c r="J61" s="603" t="s">
        <v>18</v>
      </c>
      <c r="K61" s="603">
        <v>0.9</v>
      </c>
      <c r="L61" s="603">
        <v>0.6</v>
      </c>
      <c r="M61" s="603">
        <v>0.3</v>
      </c>
      <c r="N61" s="603">
        <v>1.8</v>
      </c>
      <c r="O61" s="603">
        <v>0.3</v>
      </c>
      <c r="P61" s="603">
        <v>1</v>
      </c>
      <c r="Q61" s="603" t="s">
        <v>18</v>
      </c>
      <c r="R61" s="603" t="s">
        <v>18</v>
      </c>
      <c r="V61" s="135" t="s">
        <v>54</v>
      </c>
      <c r="W61" s="135"/>
      <c r="X61" s="138">
        <v>3041</v>
      </c>
      <c r="Y61" s="138">
        <v>2953.3477600000001</v>
      </c>
      <c r="Z61" s="138">
        <v>2848.2000899999998</v>
      </c>
      <c r="AA61" s="138">
        <v>2766.16743</v>
      </c>
      <c r="AB61" s="138">
        <v>2577</v>
      </c>
      <c r="AC61" s="138">
        <v>2518.9362000000001</v>
      </c>
      <c r="AD61" s="138">
        <v>2465</v>
      </c>
      <c r="AE61" s="138">
        <v>2419.0591600000002</v>
      </c>
      <c r="AF61" s="138" t="s">
        <v>295</v>
      </c>
      <c r="AG61" s="138">
        <v>1782</v>
      </c>
      <c r="AH61" s="138">
        <v>116012</v>
      </c>
      <c r="AI61" s="138">
        <v>115834</v>
      </c>
      <c r="AJ61" s="138">
        <v>118353</v>
      </c>
      <c r="AK61" s="138">
        <v>115104</v>
      </c>
      <c r="AL61" s="138">
        <v>100788</v>
      </c>
      <c r="AM61" s="138">
        <v>105116</v>
      </c>
      <c r="AN61" s="138">
        <v>106675</v>
      </c>
      <c r="AO61" s="138">
        <v>101610</v>
      </c>
      <c r="AP61" s="138">
        <v>105359</v>
      </c>
      <c r="AQ61" s="138">
        <v>108921</v>
      </c>
      <c r="AR61" s="138">
        <v>107418</v>
      </c>
      <c r="AS61" s="138">
        <v>107298</v>
      </c>
      <c r="AT61" s="138">
        <v>100243</v>
      </c>
      <c r="AU61" s="300">
        <v>99434</v>
      </c>
    </row>
    <row r="62" spans="2:47" s="103" customFormat="1" ht="14.25" x14ac:dyDescent="0.2">
      <c r="B62" s="102" t="s">
        <v>55</v>
      </c>
      <c r="D62" s="754">
        <v>2982.3</v>
      </c>
      <c r="F62" s="794" t="s">
        <v>695</v>
      </c>
      <c r="G62" s="794" t="s">
        <v>676</v>
      </c>
      <c r="H62" s="794">
        <v>3284.1</v>
      </c>
      <c r="I62" s="794" t="s">
        <v>705</v>
      </c>
      <c r="J62" s="604">
        <v>3115.9</v>
      </c>
      <c r="K62" s="604" t="s">
        <v>620</v>
      </c>
      <c r="L62" s="604">
        <v>2624.5</v>
      </c>
      <c r="M62" s="604">
        <f>SUM(M55:M61)</f>
        <v>2614.9000000000005</v>
      </c>
      <c r="N62" s="604">
        <v>1969.1</v>
      </c>
      <c r="O62" s="604">
        <v>2110.9</v>
      </c>
      <c r="P62" s="604">
        <v>2092.6</v>
      </c>
      <c r="Q62" s="604">
        <v>1586.1</v>
      </c>
      <c r="R62" s="604">
        <v>1165.4000000000001</v>
      </c>
      <c r="V62" s="102" t="s">
        <v>55</v>
      </c>
      <c r="W62" s="102"/>
      <c r="X62" s="304">
        <v>1383172</v>
      </c>
      <c r="Y62" s="304">
        <v>1336850.3873400001</v>
      </c>
      <c r="Z62" s="304">
        <v>1293213.4376265649</v>
      </c>
      <c r="AA62" s="304">
        <v>1226143.9717399999</v>
      </c>
      <c r="AB62" s="304">
        <v>1166736</v>
      </c>
      <c r="AC62" s="304">
        <v>1085967.9818000002</v>
      </c>
      <c r="AD62" s="304">
        <v>1022286</v>
      </c>
      <c r="AE62" s="304">
        <v>1049389.6234800001</v>
      </c>
      <c r="AF62" s="304">
        <v>1165414</v>
      </c>
      <c r="AG62" s="304">
        <f>SUM(AG55:AG61)</f>
        <v>1160967</v>
      </c>
      <c r="AH62" s="304">
        <v>1682148</v>
      </c>
      <c r="AI62" s="304">
        <v>1530172</v>
      </c>
      <c r="AJ62" s="304">
        <f>SUM(AJ55:AJ61)</f>
        <v>1586088</v>
      </c>
      <c r="AK62" s="304">
        <v>1536114</v>
      </c>
      <c r="AL62" s="304">
        <v>1566598</v>
      </c>
      <c r="AM62" s="304">
        <v>1649774</v>
      </c>
      <c r="AN62" s="304">
        <f>SUM(AN55:AN61)</f>
        <v>2076081</v>
      </c>
      <c r="AO62" s="304">
        <v>1983629</v>
      </c>
      <c r="AP62" s="304">
        <f>SUM(AP55:AP61)</f>
        <v>1958311</v>
      </c>
      <c r="AQ62" s="304">
        <f>SUM(AQ55:AQ61)</f>
        <v>1889291</v>
      </c>
      <c r="AR62" s="304">
        <v>2093673</v>
      </c>
      <c r="AS62" s="304">
        <f>SUM(AS55:AS61)</f>
        <v>2039748</v>
      </c>
      <c r="AT62" s="304">
        <f>SUM(AT55:AT61)</f>
        <v>1999997</v>
      </c>
      <c r="AU62" s="304">
        <f>SUM(AU55:AU61)</f>
        <v>1908013</v>
      </c>
    </row>
    <row r="63" spans="2:47" x14ac:dyDescent="0.25">
      <c r="B63" s="12"/>
      <c r="D63" s="751"/>
      <c r="F63" s="766"/>
      <c r="G63" s="766"/>
      <c r="H63" s="766"/>
      <c r="I63" s="766"/>
      <c r="J63" s="107"/>
      <c r="K63" s="107"/>
      <c r="L63" s="107"/>
      <c r="M63" s="107"/>
      <c r="N63" s="107"/>
      <c r="O63" s="107"/>
      <c r="P63" s="107"/>
      <c r="Q63" s="107"/>
      <c r="R63" s="107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</row>
    <row r="64" spans="2:47" s="103" customFormat="1" ht="14.25" x14ac:dyDescent="0.2">
      <c r="B64" s="102" t="s">
        <v>56</v>
      </c>
      <c r="D64" s="751"/>
      <c r="F64" s="766"/>
      <c r="G64" s="766"/>
      <c r="H64" s="766"/>
      <c r="I64" s="766"/>
      <c r="J64" s="107"/>
      <c r="K64" s="107"/>
      <c r="L64" s="107"/>
      <c r="M64" s="107"/>
      <c r="N64" s="107"/>
      <c r="O64" s="107"/>
      <c r="P64" s="107"/>
      <c r="Q64" s="107"/>
      <c r="R64" s="107"/>
      <c r="V64" s="102" t="s">
        <v>56</v>
      </c>
      <c r="W64" s="102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</row>
    <row r="65" spans="2:47" s="103" customFormat="1" ht="14.25" x14ac:dyDescent="0.2">
      <c r="B65" s="137" t="s">
        <v>549</v>
      </c>
      <c r="D65" s="750">
        <v>484.4</v>
      </c>
      <c r="F65" s="647">
        <v>478.5</v>
      </c>
      <c r="G65" s="647">
        <v>472.2</v>
      </c>
      <c r="H65" s="647">
        <v>410</v>
      </c>
      <c r="I65" s="647">
        <v>431.7</v>
      </c>
      <c r="J65" s="600">
        <v>421.3</v>
      </c>
      <c r="K65" s="600">
        <v>379.5</v>
      </c>
      <c r="L65" s="600">
        <v>379.1</v>
      </c>
      <c r="M65" s="600">
        <v>377.6</v>
      </c>
      <c r="N65" s="600">
        <v>270.5</v>
      </c>
      <c r="O65" s="600">
        <v>297.7</v>
      </c>
      <c r="P65" s="600">
        <v>376</v>
      </c>
      <c r="Q65" s="600">
        <v>319</v>
      </c>
      <c r="R65" s="600">
        <v>219.9</v>
      </c>
      <c r="V65" s="137" t="s">
        <v>57</v>
      </c>
      <c r="W65" s="137"/>
      <c r="X65" s="300">
        <v>96202</v>
      </c>
      <c r="Y65" s="300">
        <v>67328.171229999993</v>
      </c>
      <c r="Z65" s="300">
        <v>68949.243929999997</v>
      </c>
      <c r="AA65" s="300">
        <v>98647.091640000013</v>
      </c>
      <c r="AB65" s="300">
        <v>73217</v>
      </c>
      <c r="AC65" s="300">
        <v>64783.792199999996</v>
      </c>
      <c r="AD65" s="300">
        <v>64502</v>
      </c>
      <c r="AE65" s="300">
        <v>76337.043260000006</v>
      </c>
      <c r="AF65" s="300" t="s">
        <v>296</v>
      </c>
      <c r="AG65" s="300">
        <v>98705</v>
      </c>
      <c r="AH65" s="300">
        <v>142208</v>
      </c>
      <c r="AI65" s="300">
        <v>279640</v>
      </c>
      <c r="AJ65" s="300">
        <v>253592</v>
      </c>
      <c r="AK65" s="300">
        <v>299292</v>
      </c>
      <c r="AL65" s="300">
        <v>269768</v>
      </c>
      <c r="AM65" s="300">
        <v>194783</v>
      </c>
      <c r="AN65" s="300">
        <v>197803</v>
      </c>
      <c r="AO65" s="300">
        <v>235710</v>
      </c>
      <c r="AP65" s="300">
        <v>207723</v>
      </c>
      <c r="AQ65" s="300">
        <v>215572</v>
      </c>
      <c r="AR65" s="300">
        <v>249701</v>
      </c>
      <c r="AS65" s="300">
        <v>244166</v>
      </c>
      <c r="AT65" s="300">
        <v>248287</v>
      </c>
      <c r="AU65" s="300">
        <v>248540</v>
      </c>
    </row>
    <row r="66" spans="2:47" s="103" customFormat="1" ht="15" customHeight="1" x14ac:dyDescent="0.2">
      <c r="B66" s="137" t="s">
        <v>553</v>
      </c>
      <c r="D66" s="750">
        <v>360.5</v>
      </c>
      <c r="F66" s="647">
        <v>347.5</v>
      </c>
      <c r="G66" s="647">
        <v>306.7</v>
      </c>
      <c r="H66" s="647">
        <v>355</v>
      </c>
      <c r="I66" s="647">
        <v>427.5</v>
      </c>
      <c r="J66" s="600">
        <v>412.2</v>
      </c>
      <c r="K66" s="600">
        <v>378.4</v>
      </c>
      <c r="L66" s="600">
        <v>380.5</v>
      </c>
      <c r="M66" s="600">
        <v>446</v>
      </c>
      <c r="N66" s="600">
        <v>499.4</v>
      </c>
      <c r="O66" s="600">
        <v>445.9</v>
      </c>
      <c r="P66" s="600">
        <v>376</v>
      </c>
      <c r="Q66" s="600">
        <v>380.7</v>
      </c>
      <c r="R66" s="600">
        <v>248.1</v>
      </c>
      <c r="V66" s="137" t="s">
        <v>58</v>
      </c>
      <c r="W66" s="137"/>
      <c r="X66" s="300">
        <v>118668</v>
      </c>
      <c r="Y66" s="300">
        <v>123180.83870000001</v>
      </c>
      <c r="Z66" s="300">
        <v>127884.12599521199</v>
      </c>
      <c r="AA66" s="300">
        <v>122631.10810000006</v>
      </c>
      <c r="AB66" s="300">
        <v>115790</v>
      </c>
      <c r="AC66" s="300">
        <v>124631.39553999998</v>
      </c>
      <c r="AD66" s="300">
        <v>131558</v>
      </c>
      <c r="AE66" s="300">
        <v>128291.37931999999</v>
      </c>
      <c r="AF66" s="300" t="s">
        <v>297</v>
      </c>
      <c r="AG66" s="300">
        <v>93645</v>
      </c>
      <c r="AH66" s="300">
        <v>86264</v>
      </c>
      <c r="AI66" s="300">
        <v>73983</v>
      </c>
      <c r="AJ66" s="300">
        <v>65416</v>
      </c>
      <c r="AK66" s="300">
        <v>58700</v>
      </c>
      <c r="AL66" s="300">
        <v>70409</v>
      </c>
      <c r="AM66" s="300">
        <v>67115</v>
      </c>
      <c r="AN66" s="300">
        <v>59567</v>
      </c>
      <c r="AO66" s="300">
        <v>58979</v>
      </c>
      <c r="AP66" s="300">
        <v>49300</v>
      </c>
      <c r="AQ66" s="300">
        <v>49488</v>
      </c>
      <c r="AR66" s="300">
        <v>48040</v>
      </c>
      <c r="AS66" s="300">
        <v>43390</v>
      </c>
      <c r="AT66" s="300">
        <v>32640</v>
      </c>
      <c r="AU66" s="300">
        <v>27659</v>
      </c>
    </row>
    <row r="67" spans="2:47" s="103" customFormat="1" ht="15.75" customHeight="1" x14ac:dyDescent="0.2">
      <c r="B67" s="137" t="s">
        <v>550</v>
      </c>
      <c r="D67" s="750">
        <v>135.1</v>
      </c>
      <c r="F67" s="647">
        <v>133.5</v>
      </c>
      <c r="G67" s="647">
        <v>187.6</v>
      </c>
      <c r="H67" s="647">
        <v>144</v>
      </c>
      <c r="I67" s="647">
        <v>96.3</v>
      </c>
      <c r="J67" s="600">
        <v>181.5</v>
      </c>
      <c r="K67" s="600">
        <v>74.900000000000006</v>
      </c>
      <c r="L67" s="600">
        <v>126.6</v>
      </c>
      <c r="M67" s="600">
        <v>94.7</v>
      </c>
      <c r="N67" s="600">
        <v>177.6</v>
      </c>
      <c r="O67" s="600">
        <v>79.099999999999994</v>
      </c>
      <c r="P67" s="600">
        <v>45.8</v>
      </c>
      <c r="Q67" s="600">
        <v>91.3</v>
      </c>
      <c r="R67" s="600">
        <v>66.7</v>
      </c>
      <c r="V67" s="136" t="s">
        <v>316</v>
      </c>
      <c r="W67" s="136"/>
      <c r="X67" s="300">
        <v>682149</v>
      </c>
      <c r="Y67" s="300">
        <v>657269.67114000022</v>
      </c>
      <c r="Z67" s="300">
        <v>642391.60632000002</v>
      </c>
      <c r="AA67" s="300">
        <v>661133.4539699998</v>
      </c>
      <c r="AB67" s="300">
        <v>675841</v>
      </c>
      <c r="AC67" s="300">
        <v>655737.57039999997</v>
      </c>
      <c r="AD67" s="300">
        <v>528958</v>
      </c>
      <c r="AE67" s="300">
        <v>528794.35393999994</v>
      </c>
      <c r="AF67" s="300" t="s">
        <v>298</v>
      </c>
      <c r="AG67" s="300">
        <v>506228</v>
      </c>
      <c r="AH67" s="300">
        <v>780608</v>
      </c>
      <c r="AI67" s="300">
        <v>654209</v>
      </c>
      <c r="AJ67" s="300">
        <v>739509</v>
      </c>
      <c r="AK67" s="300">
        <v>642162</v>
      </c>
      <c r="AL67" s="300">
        <v>580735</v>
      </c>
      <c r="AM67" s="300">
        <v>597029</v>
      </c>
      <c r="AN67" s="300">
        <v>670021</v>
      </c>
      <c r="AO67" s="300">
        <v>601685</v>
      </c>
      <c r="AP67" s="300">
        <v>595359</v>
      </c>
      <c r="AQ67" s="300">
        <v>629768</v>
      </c>
      <c r="AR67" s="300">
        <v>749736</v>
      </c>
      <c r="AS67" s="300">
        <v>692529</v>
      </c>
      <c r="AT67" s="300">
        <v>728662</v>
      </c>
      <c r="AU67" s="300">
        <v>766062</v>
      </c>
    </row>
    <row r="68" spans="2:47" s="103" customFormat="1" ht="14.25" x14ac:dyDescent="0.2">
      <c r="B68" s="137" t="s">
        <v>551</v>
      </c>
      <c r="D68" s="750">
        <v>132.6</v>
      </c>
      <c r="F68" s="647">
        <v>116.3</v>
      </c>
      <c r="G68" s="647">
        <v>133</v>
      </c>
      <c r="H68" s="647">
        <v>149.30000000000001</v>
      </c>
      <c r="I68" s="647">
        <v>143.6</v>
      </c>
      <c r="J68" s="600">
        <v>127.1</v>
      </c>
      <c r="K68" s="600">
        <v>130.69999999999999</v>
      </c>
      <c r="L68" s="600">
        <v>148.4</v>
      </c>
      <c r="M68" s="600">
        <v>136.4</v>
      </c>
      <c r="N68" s="600">
        <v>115.5</v>
      </c>
      <c r="O68" s="600">
        <v>108.5</v>
      </c>
      <c r="P68" s="600">
        <v>103.5</v>
      </c>
      <c r="Q68" s="600">
        <v>100.4</v>
      </c>
      <c r="R68" s="600">
        <v>338.6</v>
      </c>
      <c r="V68" s="137" t="s">
        <v>59</v>
      </c>
      <c r="W68" s="137"/>
      <c r="X68" s="300">
        <v>100169</v>
      </c>
      <c r="Y68" s="300">
        <v>106654.90492000004</v>
      </c>
      <c r="Z68" s="300">
        <v>108819.59183000002</v>
      </c>
      <c r="AA68" s="300">
        <v>165900.74825134058</v>
      </c>
      <c r="AB68" s="300">
        <v>176461</v>
      </c>
      <c r="AC68" s="300">
        <v>105453.18287999998</v>
      </c>
      <c r="AD68" s="300">
        <v>94047</v>
      </c>
      <c r="AE68" s="300">
        <v>98949.848939999996</v>
      </c>
      <c r="AF68" s="300">
        <v>338618</v>
      </c>
      <c r="AG68" s="300">
        <v>143346</v>
      </c>
      <c r="AH68" s="300">
        <v>107531</v>
      </c>
      <c r="AI68" s="300">
        <v>100837</v>
      </c>
      <c r="AJ68" s="300">
        <v>100383</v>
      </c>
      <c r="AK68" s="300">
        <v>109353</v>
      </c>
      <c r="AL68" s="300">
        <v>116743</v>
      </c>
      <c r="AM68" s="300">
        <v>105786</v>
      </c>
      <c r="AN68" s="300">
        <v>99256</v>
      </c>
      <c r="AO68" s="300">
        <v>111996</v>
      </c>
      <c r="AP68" s="300">
        <v>121912</v>
      </c>
      <c r="AQ68" s="300">
        <v>115135</v>
      </c>
      <c r="AR68" s="300">
        <v>104006</v>
      </c>
      <c r="AS68" s="300">
        <v>118060</v>
      </c>
      <c r="AT68" s="300">
        <v>136677</v>
      </c>
      <c r="AU68" s="300">
        <v>123563</v>
      </c>
    </row>
    <row r="69" spans="2:47" s="103" customFormat="1" ht="14.25" x14ac:dyDescent="0.2">
      <c r="B69" s="137" t="s">
        <v>552</v>
      </c>
      <c r="D69" s="750">
        <v>16</v>
      </c>
      <c r="F69" s="647">
        <v>24.1</v>
      </c>
      <c r="G69" s="647">
        <v>38.5</v>
      </c>
      <c r="H69" s="647">
        <v>38.200000000000003</v>
      </c>
      <c r="I69" s="647">
        <v>40</v>
      </c>
      <c r="J69" s="600">
        <v>45.6</v>
      </c>
      <c r="K69" s="600">
        <v>45.5</v>
      </c>
      <c r="L69" s="600">
        <v>54</v>
      </c>
      <c r="M69" s="600">
        <v>53</v>
      </c>
      <c r="N69" s="600">
        <v>56.9</v>
      </c>
      <c r="O69" s="600">
        <v>59.7</v>
      </c>
      <c r="P69" s="600">
        <v>25</v>
      </c>
      <c r="Q69" s="600">
        <v>17.899999999999999</v>
      </c>
      <c r="R69" s="600">
        <v>24.2</v>
      </c>
      <c r="V69" s="137" t="s">
        <v>62</v>
      </c>
      <c r="W69" s="137"/>
      <c r="X69" s="300">
        <v>936</v>
      </c>
      <c r="Y69" s="300">
        <v>863.43299999999999</v>
      </c>
      <c r="Z69" s="300">
        <v>342.61399999999998</v>
      </c>
      <c r="AA69" s="300">
        <v>678.07600000000002</v>
      </c>
      <c r="AB69" s="300">
        <v>244</v>
      </c>
      <c r="AC69" s="300">
        <v>140.38800000000001</v>
      </c>
      <c r="AD69" s="300">
        <v>514</v>
      </c>
      <c r="AE69" s="300">
        <v>1336.164</v>
      </c>
      <c r="AF69" s="300" t="s">
        <v>299</v>
      </c>
      <c r="AG69" s="300">
        <v>19496</v>
      </c>
      <c r="AH69" s="300">
        <v>23328</v>
      </c>
      <c r="AI69" s="300">
        <v>790</v>
      </c>
      <c r="AJ69" s="300">
        <v>17856</v>
      </c>
      <c r="AK69" s="300">
        <v>19257</v>
      </c>
      <c r="AL69" s="300">
        <v>16596</v>
      </c>
      <c r="AM69" s="300">
        <v>16171</v>
      </c>
      <c r="AN69" s="300">
        <v>24950</v>
      </c>
      <c r="AO69" s="300">
        <v>23624</v>
      </c>
      <c r="AP69" s="300">
        <v>24891</v>
      </c>
      <c r="AQ69" s="300">
        <v>59527</v>
      </c>
      <c r="AR69" s="300">
        <v>59726</v>
      </c>
      <c r="AS69" s="300">
        <v>60781</v>
      </c>
      <c r="AT69" s="300">
        <v>54711</v>
      </c>
      <c r="AU69" s="300">
        <v>49177</v>
      </c>
    </row>
    <row r="70" spans="2:47" s="103" customFormat="1" ht="14.25" x14ac:dyDescent="0.2">
      <c r="B70" s="137" t="s">
        <v>554</v>
      </c>
      <c r="D70" s="750">
        <v>255.9</v>
      </c>
      <c r="F70" s="647">
        <v>286.2</v>
      </c>
      <c r="G70" s="647">
        <v>259.10000000000002</v>
      </c>
      <c r="H70" s="647">
        <v>239.4</v>
      </c>
      <c r="I70" s="647">
        <v>271</v>
      </c>
      <c r="J70" s="600">
        <v>264.39999999999998</v>
      </c>
      <c r="K70" s="600">
        <v>270.39999999999998</v>
      </c>
      <c r="L70" s="600">
        <v>316.7</v>
      </c>
      <c r="M70" s="600">
        <v>273.3</v>
      </c>
      <c r="N70" s="600">
        <v>233.8</v>
      </c>
      <c r="O70" s="600">
        <v>226.7</v>
      </c>
      <c r="P70" s="600">
        <v>249.8</v>
      </c>
      <c r="Q70" s="600">
        <v>273.10000000000002</v>
      </c>
      <c r="R70" s="600">
        <v>233.6</v>
      </c>
      <c r="V70" s="137" t="s">
        <v>61</v>
      </c>
      <c r="W70" s="137"/>
      <c r="X70" s="300">
        <v>737</v>
      </c>
      <c r="Y70" s="300">
        <v>1599.09131</v>
      </c>
      <c r="Z70" s="300">
        <v>4737.9575800000002</v>
      </c>
      <c r="AA70" s="300">
        <v>1629.8276799999999</v>
      </c>
      <c r="AB70" s="300">
        <v>306</v>
      </c>
      <c r="AC70" s="300">
        <v>467.21360999999996</v>
      </c>
      <c r="AD70" s="300">
        <v>2015</v>
      </c>
      <c r="AE70" s="300">
        <v>2877.13769</v>
      </c>
      <c r="AF70" s="300" t="s">
        <v>300</v>
      </c>
      <c r="AG70" s="300">
        <v>3212</v>
      </c>
      <c r="AH70" s="300">
        <v>4595</v>
      </c>
      <c r="AI70" s="300">
        <v>5317</v>
      </c>
      <c r="AJ70" s="300">
        <v>2174</v>
      </c>
      <c r="AK70" s="300">
        <v>158028</v>
      </c>
      <c r="AL70" s="300">
        <v>164985</v>
      </c>
      <c r="AM70" s="300">
        <v>160197</v>
      </c>
      <c r="AN70" s="300">
        <v>118889</v>
      </c>
      <c r="AO70" s="300">
        <v>113530</v>
      </c>
      <c r="AP70" s="300">
        <v>114798</v>
      </c>
      <c r="AQ70" s="300">
        <v>116754</v>
      </c>
      <c r="AR70" s="300">
        <v>272</v>
      </c>
      <c r="AS70" s="300">
        <v>66</v>
      </c>
      <c r="AT70" s="300">
        <v>1940</v>
      </c>
      <c r="AU70" s="300">
        <v>13</v>
      </c>
    </row>
    <row r="71" spans="2:47" s="103" customFormat="1" ht="14.25" x14ac:dyDescent="0.2">
      <c r="B71" s="137"/>
      <c r="D71" s="751"/>
      <c r="F71" s="766"/>
      <c r="G71" s="766"/>
      <c r="H71" s="766"/>
      <c r="I71" s="766"/>
      <c r="J71" s="648"/>
      <c r="K71" s="648"/>
      <c r="L71" s="648"/>
      <c r="M71" s="107"/>
      <c r="N71" s="107"/>
      <c r="O71" s="107"/>
      <c r="P71" s="107"/>
      <c r="Q71" s="107"/>
      <c r="R71" s="107"/>
      <c r="V71" s="137" t="s">
        <v>60</v>
      </c>
      <c r="W71" s="137"/>
      <c r="X71" s="138">
        <v>27064</v>
      </c>
      <c r="Y71" s="138">
        <v>26999.321019999996</v>
      </c>
      <c r="Z71" s="138">
        <v>15424.851259999999</v>
      </c>
      <c r="AA71" s="138">
        <v>20408.749329999999</v>
      </c>
      <c r="AB71" s="138">
        <v>26127</v>
      </c>
      <c r="AC71" s="138">
        <v>23752.583569999999</v>
      </c>
      <c r="AD71" s="138">
        <v>22036</v>
      </c>
      <c r="AE71" s="138">
        <v>23888.995019999995</v>
      </c>
      <c r="AF71" s="138" t="s">
        <v>301</v>
      </c>
      <c r="AG71" s="138">
        <v>2120</v>
      </c>
      <c r="AH71" s="138">
        <v>387</v>
      </c>
      <c r="AI71" s="138">
        <v>18652</v>
      </c>
      <c r="AJ71" s="138">
        <v>3494</v>
      </c>
      <c r="AK71" s="138">
        <v>941</v>
      </c>
      <c r="AL71" s="138">
        <v>835</v>
      </c>
      <c r="AM71" s="138">
        <v>1109</v>
      </c>
      <c r="AN71" s="138">
        <v>1361</v>
      </c>
      <c r="AO71" s="138">
        <v>9264</v>
      </c>
      <c r="AP71" s="138">
        <v>18864</v>
      </c>
      <c r="AQ71" s="138">
        <v>16752</v>
      </c>
      <c r="AR71" s="138">
        <v>1627</v>
      </c>
      <c r="AS71" s="138">
        <v>1790</v>
      </c>
      <c r="AT71" s="138">
        <v>6643</v>
      </c>
      <c r="AU71" s="300">
        <v>3615</v>
      </c>
    </row>
    <row r="72" spans="2:47" s="103" customFormat="1" ht="14.25" x14ac:dyDescent="0.2">
      <c r="B72" s="102" t="s">
        <v>63</v>
      </c>
      <c r="D72" s="756">
        <v>1384.3</v>
      </c>
      <c r="F72" s="797" t="s">
        <v>696</v>
      </c>
      <c r="G72" s="797" t="s">
        <v>677</v>
      </c>
      <c r="H72" s="797">
        <v>1335.9</v>
      </c>
      <c r="I72" s="797" t="s">
        <v>706</v>
      </c>
      <c r="J72" s="606">
        <v>1452.1</v>
      </c>
      <c r="K72" s="606" t="s">
        <v>621</v>
      </c>
      <c r="L72" s="606">
        <v>1405.3</v>
      </c>
      <c r="M72" s="606">
        <f>SUM(M65:M71)</f>
        <v>1381</v>
      </c>
      <c r="N72" s="606">
        <v>1353.7</v>
      </c>
      <c r="O72" s="606">
        <v>1217.5999999999999</v>
      </c>
      <c r="P72" s="606">
        <v>1176.0999999999999</v>
      </c>
      <c r="Q72" s="606">
        <v>1182.4000000000001</v>
      </c>
      <c r="R72" s="606">
        <v>1131.0999999999999</v>
      </c>
      <c r="V72" s="102" t="s">
        <v>63</v>
      </c>
      <c r="W72" s="104"/>
      <c r="X72" s="312">
        <v>1025925</v>
      </c>
      <c r="Y72" s="312">
        <v>983895.43132000021</v>
      </c>
      <c r="Z72" s="312">
        <v>968549.99091521208</v>
      </c>
      <c r="AA72" s="312">
        <v>1071029.0549713406</v>
      </c>
      <c r="AB72" s="312">
        <v>1067986</v>
      </c>
      <c r="AC72" s="312">
        <v>974966.12620000006</v>
      </c>
      <c r="AD72" s="312">
        <v>843630</v>
      </c>
      <c r="AE72" s="312">
        <v>860474</v>
      </c>
      <c r="AF72" s="312">
        <v>1119625</v>
      </c>
      <c r="AG72" s="312">
        <v>866752</v>
      </c>
      <c r="AH72" s="312">
        <v>1144921</v>
      </c>
      <c r="AI72" s="312">
        <v>1133428</v>
      </c>
      <c r="AJ72" s="312">
        <f>SUM(AJ65:AJ71)</f>
        <v>1182424</v>
      </c>
      <c r="AK72" s="312">
        <v>1287733</v>
      </c>
      <c r="AL72" s="312">
        <v>1220071</v>
      </c>
      <c r="AM72" s="312">
        <v>1142190</v>
      </c>
      <c r="AN72" s="312">
        <f>SUM(AN65:AN71)</f>
        <v>1171847</v>
      </c>
      <c r="AO72" s="312">
        <v>1154788</v>
      </c>
      <c r="AP72" s="312">
        <f>SUM(AP65:AP71)</f>
        <v>1132847</v>
      </c>
      <c r="AQ72" s="312">
        <f>SUM(AQ65:AQ71)</f>
        <v>1202996</v>
      </c>
      <c r="AR72" s="312">
        <v>1213108</v>
      </c>
      <c r="AS72" s="312">
        <f>SUM(AS65:AS71)</f>
        <v>1160782</v>
      </c>
      <c r="AT72" s="312">
        <f>SUM(AT65:AT71)</f>
        <v>1209560</v>
      </c>
      <c r="AU72" s="312">
        <f>SUM(AU65:AU71)</f>
        <v>1218629</v>
      </c>
    </row>
    <row r="73" spans="2:47" s="103" customFormat="1" thickBot="1" x14ac:dyDescent="0.25">
      <c r="B73" s="102" t="s">
        <v>64</v>
      </c>
      <c r="D73" s="757">
        <v>4366.6000000000004</v>
      </c>
      <c r="F73" s="798" t="s">
        <v>697</v>
      </c>
      <c r="G73" s="798" t="s">
        <v>678</v>
      </c>
      <c r="H73" s="798">
        <v>4620</v>
      </c>
      <c r="I73" s="798" t="s">
        <v>707</v>
      </c>
      <c r="J73" s="607">
        <v>4568</v>
      </c>
      <c r="K73" s="607" t="s">
        <v>622</v>
      </c>
      <c r="L73" s="607">
        <v>4029.8</v>
      </c>
      <c r="M73" s="607">
        <f>M72+M62</f>
        <v>3995.9000000000005</v>
      </c>
      <c r="N73" s="607">
        <v>3322.8</v>
      </c>
      <c r="O73" s="607">
        <v>3328.5</v>
      </c>
      <c r="P73" s="607">
        <v>3268.7</v>
      </c>
      <c r="Q73" s="607">
        <v>2768.5</v>
      </c>
      <c r="R73" s="607">
        <v>2296.5</v>
      </c>
      <c r="V73" s="102" t="s">
        <v>64</v>
      </c>
      <c r="W73" s="102"/>
      <c r="X73" s="313">
        <v>2409097</v>
      </c>
      <c r="Y73" s="313">
        <v>2320745.8186600003</v>
      </c>
      <c r="Z73" s="313">
        <v>2261763.4285417767</v>
      </c>
      <c r="AA73" s="313">
        <v>2297173.0267113405</v>
      </c>
      <c r="AB73" s="313">
        <v>2234722</v>
      </c>
      <c r="AC73" s="313">
        <v>2060934.1080000002</v>
      </c>
      <c r="AD73" s="313">
        <v>1865916</v>
      </c>
      <c r="AE73" s="313">
        <v>1909864.54565</v>
      </c>
      <c r="AF73" s="313">
        <v>2285039</v>
      </c>
      <c r="AG73" s="313">
        <v>2027719</v>
      </c>
      <c r="AH73" s="313">
        <v>2827069</v>
      </c>
      <c r="AI73" s="313">
        <v>2663600</v>
      </c>
      <c r="AJ73" s="313">
        <f>AJ72+AJ62</f>
        <v>2768512</v>
      </c>
      <c r="AK73" s="313">
        <v>2823847</v>
      </c>
      <c r="AL73" s="313">
        <v>2786669</v>
      </c>
      <c r="AM73" s="313">
        <v>2791964</v>
      </c>
      <c r="AN73" s="313">
        <f>AN72+AN62</f>
        <v>3247928</v>
      </c>
      <c r="AO73" s="313">
        <v>3138417</v>
      </c>
      <c r="AP73" s="313">
        <f>AP72+AP62</f>
        <v>3091158</v>
      </c>
      <c r="AQ73" s="313">
        <f>AQ72+AQ62</f>
        <v>3092287</v>
      </c>
      <c r="AR73" s="313">
        <v>3306781</v>
      </c>
      <c r="AS73" s="313">
        <f>AS72+AS62</f>
        <v>3200530</v>
      </c>
      <c r="AT73" s="313">
        <f>AT72+AT62</f>
        <v>3209557</v>
      </c>
      <c r="AU73" s="313">
        <f>AU72+AU62</f>
        <v>3126642</v>
      </c>
    </row>
    <row r="74" spans="2:47" x14ac:dyDescent="0.25">
      <c r="B74" s="12"/>
      <c r="D74" s="751"/>
      <c r="F74" s="766"/>
      <c r="G74" s="766"/>
      <c r="H74" s="766"/>
      <c r="I74" s="766"/>
      <c r="J74" s="107"/>
      <c r="K74" s="107"/>
      <c r="L74" s="107"/>
      <c r="M74" s="107"/>
      <c r="N74" s="107"/>
      <c r="O74" s="107"/>
      <c r="P74" s="107"/>
      <c r="Q74" s="107"/>
      <c r="R74" s="107"/>
      <c r="V74" s="6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</row>
    <row r="75" spans="2:47" s="103" customFormat="1" thickBot="1" x14ac:dyDescent="0.25">
      <c r="B75" s="102" t="s">
        <v>555</v>
      </c>
      <c r="D75" s="757">
        <v>7447.8</v>
      </c>
      <c r="F75" s="798" t="s">
        <v>692</v>
      </c>
      <c r="G75" s="798" t="s">
        <v>673</v>
      </c>
      <c r="H75" s="798">
        <v>7778.4</v>
      </c>
      <c r="I75" s="798" t="s">
        <v>702</v>
      </c>
      <c r="J75" s="607">
        <v>7991.3</v>
      </c>
      <c r="K75" s="607" t="s">
        <v>617</v>
      </c>
      <c r="L75" s="607">
        <v>7493.9</v>
      </c>
      <c r="M75" s="607">
        <f>M73+M52</f>
        <v>7533</v>
      </c>
      <c r="N75" s="607">
        <v>6806.3</v>
      </c>
      <c r="O75" s="607">
        <v>6645.7</v>
      </c>
      <c r="P75" s="607">
        <v>6512.1</v>
      </c>
      <c r="Q75" s="607">
        <v>6119.9</v>
      </c>
      <c r="R75" s="607">
        <v>5673.2</v>
      </c>
      <c r="V75" s="102" t="s">
        <v>65</v>
      </c>
      <c r="W75" s="102"/>
      <c r="X75" s="313">
        <v>5623769</v>
      </c>
      <c r="Y75" s="313">
        <v>5536860.9887786265</v>
      </c>
      <c r="Z75" s="313">
        <v>5552024.6384379137</v>
      </c>
      <c r="AA75" s="313">
        <v>5730533.5898454664</v>
      </c>
      <c r="AB75" s="313">
        <v>5743616</v>
      </c>
      <c r="AC75" s="313">
        <v>5625980.808530001</v>
      </c>
      <c r="AD75" s="313">
        <v>5362380</v>
      </c>
      <c r="AE75" s="313">
        <v>5504704.9376498051</v>
      </c>
      <c r="AF75" s="313">
        <v>5680332</v>
      </c>
      <c r="AG75" s="313">
        <v>5407137</v>
      </c>
      <c r="AH75" s="313">
        <v>6293633</v>
      </c>
      <c r="AI75" s="313">
        <v>6203745</v>
      </c>
      <c r="AJ75" s="313">
        <f>AJ73+AJ52</f>
        <v>6102457</v>
      </c>
      <c r="AK75" s="313">
        <v>6092486</v>
      </c>
      <c r="AL75" s="313">
        <v>5970668</v>
      </c>
      <c r="AM75" s="313">
        <v>5959402</v>
      </c>
      <c r="AN75" s="313">
        <f>AN73+AN52</f>
        <v>6508206</v>
      </c>
      <c r="AO75" s="313">
        <v>6362812</v>
      </c>
      <c r="AP75" s="313">
        <f>AP73+AP52</f>
        <v>6356433</v>
      </c>
      <c r="AQ75" s="313">
        <f>AQ73+AQ52</f>
        <v>6400939</v>
      </c>
      <c r="AR75" s="313">
        <v>6641559</v>
      </c>
      <c r="AS75" s="313">
        <f>AS73+AS52</f>
        <v>6572300</v>
      </c>
      <c r="AT75" s="313">
        <f>AT73+AT52</f>
        <v>6618596</v>
      </c>
      <c r="AU75" s="313">
        <f>AU73+AU52</f>
        <v>6646498</v>
      </c>
    </row>
    <row r="76" spans="2:47" x14ac:dyDescent="0.25">
      <c r="F76" s="799"/>
      <c r="G76" s="799"/>
      <c r="H76" s="799"/>
      <c r="I76" s="799"/>
      <c r="K76" s="103"/>
      <c r="V76" s="418" t="s">
        <v>387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</row>
    <row r="77" spans="2:47" x14ac:dyDescent="0.25">
      <c r="F77" s="799"/>
      <c r="G77" s="799"/>
      <c r="H77" s="799"/>
      <c r="I77" s="799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2:47" x14ac:dyDescent="0.25">
      <c r="F78" s="799"/>
      <c r="G78" s="799"/>
      <c r="H78" s="799"/>
      <c r="I78" s="799"/>
    </row>
    <row r="79" spans="2:47" x14ac:dyDescent="0.25">
      <c r="F79" s="799"/>
      <c r="G79" s="799"/>
      <c r="H79" s="799"/>
      <c r="I79" s="799"/>
    </row>
    <row r="80" spans="2:47" x14ac:dyDescent="0.25">
      <c r="F80" s="799"/>
      <c r="G80" s="799"/>
      <c r="H80" s="799"/>
      <c r="I80" s="799"/>
    </row>
    <row r="81" spans="6:47" x14ac:dyDescent="0.25">
      <c r="F81" s="799"/>
      <c r="G81" s="799"/>
      <c r="H81" s="799"/>
      <c r="I81" s="799"/>
      <c r="AS81" s="515"/>
      <c r="AT81" s="515"/>
      <c r="AU81" s="515"/>
    </row>
    <row r="133" spans="24:24" x14ac:dyDescent="0.25">
      <c r="X133" s="518"/>
    </row>
  </sheetData>
  <mergeCells count="55">
    <mergeCell ref="F3:F4"/>
    <mergeCell ref="F40:F41"/>
    <mergeCell ref="G3:G4"/>
    <mergeCell ref="G40:G41"/>
    <mergeCell ref="I3:I4"/>
    <mergeCell ref="I40:I41"/>
    <mergeCell ref="H3:H4"/>
    <mergeCell ref="H40:H41"/>
    <mergeCell ref="Q40:Q41"/>
    <mergeCell ref="R40:R41"/>
    <mergeCell ref="L40:L41"/>
    <mergeCell ref="M40:M41"/>
    <mergeCell ref="N40:N41"/>
    <mergeCell ref="O40:O41"/>
    <mergeCell ref="P40:P41"/>
    <mergeCell ref="AE3:AE4"/>
    <mergeCell ref="AG3:AG4"/>
    <mergeCell ref="AF3:AF4"/>
    <mergeCell ref="AI3:AI4"/>
    <mergeCell ref="AH3:AH4"/>
    <mergeCell ref="AB3:AB4"/>
    <mergeCell ref="AC3:AC4"/>
    <mergeCell ref="AD3:AD4"/>
    <mergeCell ref="X3:X4"/>
    <mergeCell ref="Z3:Z4"/>
    <mergeCell ref="Y3:Y4"/>
    <mergeCell ref="AA3:AA4"/>
    <mergeCell ref="AJ3:AJ4"/>
    <mergeCell ref="AK3:AK4"/>
    <mergeCell ref="AL3:AL4"/>
    <mergeCell ref="AM3:AM4"/>
    <mergeCell ref="AN3:AN4"/>
    <mergeCell ref="AT3:AT4"/>
    <mergeCell ref="AU3:AU4"/>
    <mergeCell ref="AO3:AO4"/>
    <mergeCell ref="AP3:AP4"/>
    <mergeCell ref="AQ3:AQ4"/>
    <mergeCell ref="AR3:AR4"/>
    <mergeCell ref="AS3:AS4"/>
    <mergeCell ref="B3:B4"/>
    <mergeCell ref="V40:V41"/>
    <mergeCell ref="N3:N4"/>
    <mergeCell ref="O3:O4"/>
    <mergeCell ref="P3:P4"/>
    <mergeCell ref="Q3:Q4"/>
    <mergeCell ref="R3:R4"/>
    <mergeCell ref="U3:U4"/>
    <mergeCell ref="V3:V4"/>
    <mergeCell ref="M3:M4"/>
    <mergeCell ref="L3:L4"/>
    <mergeCell ref="K3:K4"/>
    <mergeCell ref="J3:J4"/>
    <mergeCell ref="D3:D4"/>
    <mergeCell ref="J40:J41"/>
    <mergeCell ref="K40:K41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734"/>
  <sheetViews>
    <sheetView showGridLines="0" view="pageBreakPreview" topLeftCell="A715" zoomScale="85" zoomScaleNormal="85" zoomScaleSheetLayoutView="85" workbookViewId="0">
      <pane xSplit="2" topLeftCell="D1" activePane="topRight" state="frozen"/>
      <selection activeCell="AC12" sqref="AC12"/>
      <selection pane="topRight" activeCell="F725" sqref="F725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19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831"/>
      <c r="D3" s="320"/>
      <c r="E3" s="320"/>
      <c r="F3" s="894" t="s">
        <v>44</v>
      </c>
      <c r="G3" s="895"/>
      <c r="H3" s="320"/>
      <c r="I3" s="320"/>
      <c r="J3" s="320"/>
      <c r="K3" s="320"/>
    </row>
    <row r="4" spans="1:17" ht="90" thickBot="1" x14ac:dyDescent="0.3">
      <c r="B4" s="832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831"/>
      <c r="D28" s="320"/>
      <c r="E28" s="320"/>
      <c r="F28" s="894" t="s">
        <v>44</v>
      </c>
      <c r="G28" s="895"/>
      <c r="H28" s="320"/>
      <c r="I28" s="320"/>
      <c r="J28" s="320"/>
      <c r="K28" s="320"/>
    </row>
    <row r="29" spans="2:19" ht="90" thickBot="1" x14ac:dyDescent="0.3">
      <c r="B29" s="832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831"/>
      <c r="D54" s="320"/>
      <c r="E54" s="320"/>
      <c r="F54" s="894" t="s">
        <v>44</v>
      </c>
      <c r="G54" s="895"/>
      <c r="H54" s="320"/>
      <c r="I54" s="320"/>
      <c r="J54" s="320"/>
      <c r="K54" s="320"/>
    </row>
    <row r="55" spans="2:12" ht="90" thickBot="1" x14ac:dyDescent="0.3">
      <c r="B55" s="832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831"/>
      <c r="D76" s="320"/>
      <c r="E76" s="320"/>
      <c r="F76" s="894" t="s">
        <v>44</v>
      </c>
      <c r="G76" s="895"/>
      <c r="H76" s="320"/>
      <c r="I76" s="320"/>
      <c r="J76" s="320"/>
      <c r="K76" s="320"/>
    </row>
    <row r="77" spans="2:11" ht="90" thickBot="1" x14ac:dyDescent="0.3">
      <c r="B77" s="832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831"/>
      <c r="D100" s="320"/>
      <c r="E100" s="320"/>
      <c r="F100" s="894" t="s">
        <v>44</v>
      </c>
      <c r="G100" s="895"/>
      <c r="H100" s="320"/>
      <c r="I100" s="320"/>
      <c r="J100" s="320"/>
      <c r="K100" s="320"/>
    </row>
    <row r="101" spans="2:11" ht="90" thickBot="1" x14ac:dyDescent="0.3">
      <c r="B101" s="832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129</v>
      </c>
    </row>
    <row r="126" spans="2:11" ht="15.75" thickBot="1" x14ac:dyDescent="0.3">
      <c r="B126" s="831"/>
      <c r="D126" s="320"/>
      <c r="E126" s="320"/>
      <c r="F126" s="894" t="s">
        <v>44</v>
      </c>
      <c r="G126" s="895"/>
      <c r="H126" s="320"/>
      <c r="I126" s="320"/>
      <c r="J126" s="320"/>
      <c r="K126" s="320"/>
    </row>
    <row r="127" spans="2:11" ht="90" thickBot="1" x14ac:dyDescent="0.3">
      <c r="B127" s="832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2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2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31"/>
      <c r="D153" s="320"/>
      <c r="E153" s="320"/>
      <c r="F153" s="894" t="s">
        <v>44</v>
      </c>
      <c r="G153" s="895"/>
      <c r="H153" s="320"/>
      <c r="I153" s="320"/>
      <c r="J153" s="320"/>
      <c r="K153" s="320"/>
    </row>
    <row r="154" spans="2:11" ht="90" thickBot="1" x14ac:dyDescent="0.3">
      <c r="B154" s="832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2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.75" thickBot="1" x14ac:dyDescent="0.3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891" t="s">
        <v>44</v>
      </c>
      <c r="G174" s="892"/>
      <c r="H174" s="346"/>
      <c r="I174" s="346"/>
      <c r="J174" s="346"/>
      <c r="K174" s="346"/>
      <c r="L174" s="346"/>
    </row>
    <row r="175" spans="2:12" ht="90" thickBot="1" x14ac:dyDescent="0.3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891" t="s">
        <v>44</v>
      </c>
      <c r="G198" s="892"/>
      <c r="H198" s="346"/>
      <c r="I198" s="346"/>
      <c r="J198" s="346"/>
      <c r="K198" s="346"/>
      <c r="L198" s="346"/>
    </row>
    <row r="199" spans="2:12" ht="90" thickBot="1" x14ac:dyDescent="0.3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273</v>
      </c>
    </row>
    <row r="223" spans="2:12" ht="15.75" thickBot="1" x14ac:dyDescent="0.3">
      <c r="B223" s="345"/>
      <c r="D223" s="346"/>
      <c r="E223" s="346"/>
      <c r="F223" s="891" t="s">
        <v>44</v>
      </c>
      <c r="G223" s="892"/>
      <c r="H223" s="346"/>
      <c r="I223" s="346"/>
      <c r="J223" s="346"/>
      <c r="K223" s="346"/>
      <c r="L223" s="346"/>
    </row>
    <row r="224" spans="2:12" ht="90" thickBot="1" x14ac:dyDescent="0.3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.75" thickBot="1" x14ac:dyDescent="0.3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.75" thickBot="1" x14ac:dyDescent="0.3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339</v>
      </c>
    </row>
    <row r="248" spans="2:12" ht="15.75" thickBot="1" x14ac:dyDescent="0.3">
      <c r="B248" s="345"/>
      <c r="D248" s="346"/>
      <c r="E248" s="346"/>
      <c r="F248" s="891" t="s">
        <v>44</v>
      </c>
      <c r="G248" s="892"/>
      <c r="H248" s="346"/>
      <c r="I248" s="346"/>
      <c r="J248" s="346"/>
      <c r="K248" s="346"/>
      <c r="L248" s="346"/>
    </row>
    <row r="249" spans="2:12" ht="90" thickBot="1" x14ac:dyDescent="0.3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332</v>
      </c>
      <c r="E250" s="346" t="s">
        <v>0</v>
      </c>
      <c r="F250" s="891" t="s">
        <v>332</v>
      </c>
      <c r="G250" s="892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.75" thickBot="1" x14ac:dyDescent="0.3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.75" thickBot="1" x14ac:dyDescent="0.3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367</v>
      </c>
    </row>
    <row r="265" spans="2:12" ht="15.75" thickBot="1" x14ac:dyDescent="0.3">
      <c r="B265" s="345"/>
      <c r="D265" s="346"/>
      <c r="E265" s="346"/>
      <c r="F265" s="891" t="s">
        <v>44</v>
      </c>
      <c r="G265" s="892"/>
      <c r="H265" s="346"/>
      <c r="I265" s="346"/>
      <c r="J265" s="346"/>
      <c r="K265" s="346"/>
      <c r="L265" s="346"/>
    </row>
    <row r="266" spans="2:12" ht="90" thickBot="1" x14ac:dyDescent="0.3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891"/>
      <c r="G267" s="892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2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2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.75" thickBot="1" x14ac:dyDescent="0.3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2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851" t="s">
        <v>44</v>
      </c>
      <c r="G288" s="851"/>
      <c r="H288" s="403"/>
      <c r="I288" s="403"/>
      <c r="J288" s="403"/>
      <c r="K288" s="403"/>
      <c r="L288" s="403"/>
    </row>
    <row r="289" spans="2:12" x14ac:dyDescent="0.25">
      <c r="B289" s="345"/>
      <c r="D289" s="870" t="s">
        <v>42</v>
      </c>
      <c r="E289" s="870" t="s">
        <v>43</v>
      </c>
      <c r="F289" s="876" t="s">
        <v>330</v>
      </c>
      <c r="G289" s="876" t="s">
        <v>185</v>
      </c>
      <c r="H289" s="403"/>
      <c r="I289" s="870" t="s">
        <v>331</v>
      </c>
      <c r="J289" s="870" t="s">
        <v>131</v>
      </c>
      <c r="K289" s="870" t="s">
        <v>71</v>
      </c>
      <c r="L289" s="870" t="s">
        <v>72</v>
      </c>
    </row>
    <row r="290" spans="2:12" ht="57" thickBot="1" x14ac:dyDescent="0.3">
      <c r="B290" s="345"/>
      <c r="D290" s="890"/>
      <c r="E290" s="890"/>
      <c r="F290" s="890"/>
      <c r="G290" s="890"/>
      <c r="H290" s="404" t="s">
        <v>180</v>
      </c>
      <c r="I290" s="890"/>
      <c r="J290" s="890"/>
      <c r="K290" s="890"/>
      <c r="L290" s="890"/>
    </row>
    <row r="291" spans="2:12" x14ac:dyDescent="0.2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2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25">
      <c r="B294" s="386" t="s">
        <v>354</v>
      </c>
      <c r="D294" s="868" t="s">
        <v>18</v>
      </c>
      <c r="E294" s="868" t="s">
        <v>18</v>
      </c>
      <c r="F294" s="868" t="s">
        <v>18</v>
      </c>
      <c r="G294" s="878">
        <v>3676</v>
      </c>
      <c r="H294" s="878">
        <v>10145</v>
      </c>
      <c r="I294" s="868" t="s">
        <v>18</v>
      </c>
      <c r="J294" s="873">
        <v>13821</v>
      </c>
      <c r="K294" s="868" t="s">
        <v>18</v>
      </c>
      <c r="L294" s="873">
        <v>13821</v>
      </c>
    </row>
    <row r="295" spans="2:12" ht="15.75" thickBot="1" x14ac:dyDescent="0.3">
      <c r="B295" s="386" t="s">
        <v>355</v>
      </c>
      <c r="D295" s="869"/>
      <c r="E295" s="869"/>
      <c r="F295" s="869"/>
      <c r="G295" s="879"/>
      <c r="H295" s="879"/>
      <c r="I295" s="869"/>
      <c r="J295" s="874"/>
      <c r="K295" s="869"/>
      <c r="L295" s="874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.75" thickBot="1" x14ac:dyDescent="0.3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2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354</v>
      </c>
      <c r="D302" s="868" t="s">
        <v>18</v>
      </c>
      <c r="E302" s="868" t="s">
        <v>18</v>
      </c>
      <c r="F302" s="886">
        <v>53764</v>
      </c>
      <c r="G302" s="888">
        <v>413</v>
      </c>
      <c r="H302" s="886">
        <v>23689</v>
      </c>
      <c r="I302" s="888" t="s">
        <v>18</v>
      </c>
      <c r="J302" s="873">
        <v>77866</v>
      </c>
      <c r="K302" s="868" t="s">
        <v>18</v>
      </c>
      <c r="L302" s="873">
        <v>77866</v>
      </c>
    </row>
    <row r="303" spans="2:12" ht="15.75" thickBot="1" x14ac:dyDescent="0.3">
      <c r="B303" s="394" t="s">
        <v>355</v>
      </c>
      <c r="D303" s="869"/>
      <c r="E303" s="869"/>
      <c r="F303" s="887"/>
      <c r="G303" s="889"/>
      <c r="H303" s="887"/>
      <c r="I303" s="889"/>
      <c r="J303" s="874"/>
      <c r="K303" s="869"/>
      <c r="L303" s="874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2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.75" thickBot="1" x14ac:dyDescent="0.3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.75" thickTop="1" x14ac:dyDescent="0.25"/>
    <row r="311" spans="2:12" x14ac:dyDescent="0.25">
      <c r="B311" s="401"/>
      <c r="D311" s="402"/>
      <c r="E311" s="416"/>
      <c r="F311" s="893" t="s">
        <v>44</v>
      </c>
      <c r="G311" s="893"/>
      <c r="H311" s="416"/>
      <c r="I311" s="416"/>
      <c r="J311" s="416"/>
      <c r="K311" s="416"/>
      <c r="L311" s="416"/>
    </row>
    <row r="312" spans="2:12" ht="45" x14ac:dyDescent="0.25">
      <c r="B312" s="401" t="s">
        <v>388</v>
      </c>
      <c r="D312" s="870" t="s">
        <v>42</v>
      </c>
      <c r="E312" s="870" t="s">
        <v>43</v>
      </c>
      <c r="F312" s="416" t="s">
        <v>389</v>
      </c>
      <c r="G312" s="870" t="s">
        <v>185</v>
      </c>
      <c r="H312" s="870" t="s">
        <v>180</v>
      </c>
      <c r="I312" s="870" t="s">
        <v>331</v>
      </c>
      <c r="J312" s="870" t="s">
        <v>131</v>
      </c>
      <c r="K312" s="870" t="s">
        <v>71</v>
      </c>
      <c r="L312" s="870" t="s">
        <v>72</v>
      </c>
    </row>
    <row r="313" spans="2:12" ht="22.5" x14ac:dyDescent="0.25">
      <c r="B313" s="401"/>
      <c r="D313" s="870"/>
      <c r="E313" s="870"/>
      <c r="F313" s="416" t="s">
        <v>390</v>
      </c>
      <c r="G313" s="870"/>
      <c r="H313" s="870"/>
      <c r="I313" s="870"/>
      <c r="J313" s="870"/>
      <c r="K313" s="870"/>
      <c r="L313" s="870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25">
      <c r="B317" s="394" t="s">
        <v>394</v>
      </c>
      <c r="D317" s="868" t="s">
        <v>18</v>
      </c>
      <c r="E317" s="868" t="s">
        <v>18</v>
      </c>
      <c r="F317" s="878">
        <v>17401</v>
      </c>
      <c r="G317" s="868" t="s">
        <v>396</v>
      </c>
      <c r="H317" s="878">
        <v>28470</v>
      </c>
      <c r="I317" s="884" t="s">
        <v>18</v>
      </c>
      <c r="J317" s="873">
        <v>42696</v>
      </c>
      <c r="K317" s="868" t="s">
        <v>18</v>
      </c>
      <c r="L317" s="873">
        <v>42696</v>
      </c>
    </row>
    <row r="318" spans="2:12" ht="15.75" thickBot="1" x14ac:dyDescent="0.3">
      <c r="B318" s="394" t="s">
        <v>395</v>
      </c>
      <c r="D318" s="869"/>
      <c r="E318" s="869"/>
      <c r="F318" s="879"/>
      <c r="G318" s="869"/>
      <c r="H318" s="879"/>
      <c r="I318" s="885"/>
      <c r="J318" s="874"/>
      <c r="K318" s="869"/>
      <c r="L318" s="874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25">
      <c r="B320" s="394" t="s">
        <v>398</v>
      </c>
      <c r="D320" s="868" t="s">
        <v>18</v>
      </c>
      <c r="E320" s="868">
        <v>-741</v>
      </c>
      <c r="F320" s="868" t="s">
        <v>18</v>
      </c>
      <c r="G320" s="868" t="s">
        <v>18</v>
      </c>
      <c r="H320" s="868" t="s">
        <v>18</v>
      </c>
      <c r="I320" s="868">
        <v>741</v>
      </c>
      <c r="J320" s="871" t="s">
        <v>18</v>
      </c>
      <c r="K320" s="868" t="s">
        <v>18</v>
      </c>
      <c r="L320" s="871" t="s">
        <v>18</v>
      </c>
    </row>
    <row r="321" spans="2:12" ht="15.75" thickBot="1" x14ac:dyDescent="0.3">
      <c r="B321" s="394" t="s">
        <v>399</v>
      </c>
      <c r="D321" s="869"/>
      <c r="E321" s="869"/>
      <c r="F321" s="869"/>
      <c r="G321" s="869"/>
      <c r="H321" s="869"/>
      <c r="I321" s="869"/>
      <c r="J321" s="872"/>
      <c r="K321" s="869"/>
      <c r="L321" s="872"/>
    </row>
    <row r="322" spans="2:12" ht="15.75" thickBot="1" x14ac:dyDescent="0.3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394</v>
      </c>
      <c r="D326" s="868" t="s">
        <v>18</v>
      </c>
      <c r="E326" s="868" t="s">
        <v>18</v>
      </c>
      <c r="F326" s="878">
        <v>43106</v>
      </c>
      <c r="G326" s="878">
        <v>2732</v>
      </c>
      <c r="H326" s="878">
        <v>31500</v>
      </c>
      <c r="I326" s="868" t="s">
        <v>18</v>
      </c>
      <c r="J326" s="873">
        <v>77338</v>
      </c>
      <c r="K326" s="868" t="s">
        <v>18</v>
      </c>
      <c r="L326" s="873">
        <v>77338</v>
      </c>
    </row>
    <row r="327" spans="2:12" ht="15.75" thickBot="1" x14ac:dyDescent="0.3">
      <c r="B327" s="386" t="s">
        <v>395</v>
      </c>
      <c r="D327" s="869"/>
      <c r="E327" s="869"/>
      <c r="F327" s="879"/>
      <c r="G327" s="879"/>
      <c r="H327" s="879"/>
      <c r="I327" s="869"/>
      <c r="J327" s="874"/>
      <c r="K327" s="869"/>
      <c r="L327" s="874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398</v>
      </c>
      <c r="D331" s="868" t="s">
        <v>18</v>
      </c>
      <c r="E331" s="868" t="s">
        <v>311</v>
      </c>
      <c r="F331" s="868" t="s">
        <v>18</v>
      </c>
      <c r="G331" s="868" t="s">
        <v>18</v>
      </c>
      <c r="H331" s="868" t="s">
        <v>18</v>
      </c>
      <c r="I331" s="878">
        <v>-4064</v>
      </c>
      <c r="J331" s="871" t="s">
        <v>18</v>
      </c>
      <c r="K331" s="868" t="s">
        <v>18</v>
      </c>
      <c r="L331" s="871" t="s">
        <v>18</v>
      </c>
    </row>
    <row r="332" spans="2:12" ht="15.75" thickBot="1" x14ac:dyDescent="0.3">
      <c r="B332" s="394" t="s">
        <v>406</v>
      </c>
      <c r="D332" s="869"/>
      <c r="E332" s="869"/>
      <c r="F332" s="869"/>
      <c r="G332" s="869"/>
      <c r="H332" s="869"/>
      <c r="I332" s="879"/>
      <c r="J332" s="872"/>
      <c r="K332" s="869"/>
      <c r="L332" s="872"/>
    </row>
    <row r="333" spans="2:12" ht="15.75" thickBot="1" x14ac:dyDescent="0.3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25">
      <c r="B339" s="438"/>
      <c r="D339" s="438"/>
      <c r="E339" s="430"/>
      <c r="F339" s="893" t="s">
        <v>44</v>
      </c>
      <c r="G339" s="893"/>
      <c r="H339" s="430"/>
      <c r="I339" s="430"/>
      <c r="J339" s="430"/>
      <c r="K339" s="430"/>
      <c r="L339" s="430"/>
    </row>
    <row r="340" spans="2:12" ht="45" x14ac:dyDescent="0.25">
      <c r="B340" s="438"/>
      <c r="D340" s="870" t="s">
        <v>42</v>
      </c>
      <c r="E340" s="870" t="s">
        <v>43</v>
      </c>
      <c r="F340" s="430" t="s">
        <v>389</v>
      </c>
      <c r="G340" s="870" t="s">
        <v>185</v>
      </c>
      <c r="H340" s="870" t="s">
        <v>180</v>
      </c>
      <c r="I340" s="870" t="s">
        <v>331</v>
      </c>
      <c r="J340" s="870" t="s">
        <v>418</v>
      </c>
      <c r="K340" s="870" t="s">
        <v>419</v>
      </c>
      <c r="L340" s="870" t="s">
        <v>72</v>
      </c>
    </row>
    <row r="341" spans="2:12" ht="22.5" x14ac:dyDescent="0.25">
      <c r="B341" s="452"/>
      <c r="D341" s="870"/>
      <c r="E341" s="870"/>
      <c r="F341" s="430" t="s">
        <v>390</v>
      </c>
      <c r="G341" s="870"/>
      <c r="H341" s="870"/>
      <c r="I341" s="870"/>
      <c r="J341" s="870"/>
      <c r="K341" s="870"/>
      <c r="L341" s="870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2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.75" thickBot="1" x14ac:dyDescent="0.3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.75" thickBot="1" x14ac:dyDescent="0.3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2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.75" thickBot="1" x14ac:dyDescent="0.3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.75" thickBot="1" x14ac:dyDescent="0.3">
      <c r="B361" s="443"/>
      <c r="D361" s="443"/>
      <c r="E361" s="446"/>
      <c r="F361" s="851" t="s">
        <v>44</v>
      </c>
      <c r="G361" s="851"/>
      <c r="H361" s="446"/>
      <c r="I361" s="446"/>
      <c r="J361" s="446"/>
      <c r="K361" s="446"/>
      <c r="L361" s="446"/>
    </row>
    <row r="362" spans="2:12" ht="45" x14ac:dyDescent="0.25">
      <c r="B362" s="875"/>
      <c r="D362" s="870" t="s">
        <v>42</v>
      </c>
      <c r="E362" s="870" t="s">
        <v>43</v>
      </c>
      <c r="F362" s="446" t="s">
        <v>389</v>
      </c>
      <c r="G362" s="876" t="s">
        <v>185</v>
      </c>
      <c r="H362" s="870" t="s">
        <v>180</v>
      </c>
      <c r="I362" s="870" t="s">
        <v>331</v>
      </c>
      <c r="J362" s="870" t="s">
        <v>418</v>
      </c>
      <c r="K362" s="870" t="s">
        <v>419</v>
      </c>
      <c r="L362" s="870" t="s">
        <v>72</v>
      </c>
    </row>
    <row r="363" spans="2:12" ht="22.5" x14ac:dyDescent="0.25">
      <c r="B363" s="875"/>
      <c r="D363" s="870"/>
      <c r="E363" s="870"/>
      <c r="F363" s="446" t="s">
        <v>390</v>
      </c>
      <c r="G363" s="877"/>
      <c r="H363" s="870"/>
      <c r="I363" s="870"/>
      <c r="J363" s="870"/>
      <c r="K363" s="870"/>
      <c r="L363" s="870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2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354</v>
      </c>
      <c r="D367" s="868" t="s">
        <v>18</v>
      </c>
      <c r="E367" s="868" t="s">
        <v>18</v>
      </c>
      <c r="F367" s="868" t="s">
        <v>434</v>
      </c>
      <c r="G367" s="878">
        <v>16363</v>
      </c>
      <c r="H367" s="868" t="s">
        <v>435</v>
      </c>
      <c r="I367" s="884" t="s">
        <v>18</v>
      </c>
      <c r="J367" s="871" t="s">
        <v>436</v>
      </c>
      <c r="K367" s="868" t="s">
        <v>18</v>
      </c>
      <c r="L367" s="871" t="s">
        <v>436</v>
      </c>
    </row>
    <row r="368" spans="2:12" ht="15.75" thickBot="1" x14ac:dyDescent="0.3">
      <c r="B368" s="394" t="s">
        <v>355</v>
      </c>
      <c r="D368" s="869"/>
      <c r="E368" s="869"/>
      <c r="F368" s="869"/>
      <c r="G368" s="879"/>
      <c r="H368" s="869"/>
      <c r="I368" s="885"/>
      <c r="J368" s="872"/>
      <c r="K368" s="869"/>
      <c r="L368" s="872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2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354</v>
      </c>
      <c r="D375" s="868" t="s">
        <v>18</v>
      </c>
      <c r="E375" s="868" t="s">
        <v>18</v>
      </c>
      <c r="F375" s="868" t="s">
        <v>18</v>
      </c>
      <c r="G375" s="868" t="s">
        <v>441</v>
      </c>
      <c r="H375" s="878">
        <v>27651</v>
      </c>
      <c r="I375" s="868" t="s">
        <v>18</v>
      </c>
      <c r="J375" s="873">
        <v>24722</v>
      </c>
      <c r="K375" s="868" t="s">
        <v>18</v>
      </c>
      <c r="L375" s="873">
        <v>24722</v>
      </c>
    </row>
    <row r="376" spans="2:12" ht="15.75" thickBot="1" x14ac:dyDescent="0.3">
      <c r="B376" s="386" t="s">
        <v>355</v>
      </c>
      <c r="D376" s="869"/>
      <c r="E376" s="869"/>
      <c r="F376" s="869"/>
      <c r="G376" s="869"/>
      <c r="H376" s="879"/>
      <c r="I376" s="869"/>
      <c r="J376" s="874"/>
      <c r="K376" s="869"/>
      <c r="L376" s="874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2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851" t="s">
        <v>44</v>
      </c>
      <c r="G384" s="851"/>
      <c r="H384" s="454"/>
      <c r="I384" s="454"/>
      <c r="J384" s="454"/>
      <c r="K384" s="454"/>
      <c r="L384" s="454"/>
    </row>
    <row r="385" spans="2:12" ht="45" x14ac:dyDescent="0.25">
      <c r="B385" s="875"/>
      <c r="D385" s="870" t="s">
        <v>42</v>
      </c>
      <c r="E385" s="870" t="s">
        <v>43</v>
      </c>
      <c r="F385" s="454" t="s">
        <v>389</v>
      </c>
      <c r="G385" s="876" t="s">
        <v>185</v>
      </c>
      <c r="H385" s="870" t="s">
        <v>180</v>
      </c>
      <c r="I385" s="870" t="s">
        <v>331</v>
      </c>
      <c r="J385" s="870" t="s">
        <v>418</v>
      </c>
      <c r="K385" s="870" t="s">
        <v>419</v>
      </c>
      <c r="L385" s="870" t="s">
        <v>72</v>
      </c>
    </row>
    <row r="386" spans="2:12" ht="22.5" x14ac:dyDescent="0.25">
      <c r="B386" s="875"/>
      <c r="D386" s="870"/>
      <c r="E386" s="870"/>
      <c r="F386" s="454" t="s">
        <v>390</v>
      </c>
      <c r="G386" s="877"/>
      <c r="H386" s="870"/>
      <c r="I386" s="870"/>
      <c r="J386" s="870"/>
      <c r="K386" s="870"/>
      <c r="L386" s="870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2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2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.75" thickBot="1" x14ac:dyDescent="0.3">
      <c r="B402" s="494"/>
      <c r="D402" s="494"/>
      <c r="E402" s="494"/>
      <c r="F402" s="852" t="s">
        <v>44</v>
      </c>
      <c r="G402" s="852"/>
      <c r="H402" s="494"/>
      <c r="I402" s="494"/>
      <c r="J402" s="494"/>
      <c r="K402" s="494"/>
      <c r="L402" s="494"/>
    </row>
    <row r="403" spans="2:12" ht="48" x14ac:dyDescent="0.25">
      <c r="B403" s="880"/>
      <c r="D403" s="882" t="s">
        <v>42</v>
      </c>
      <c r="E403" s="860" t="s">
        <v>43</v>
      </c>
      <c r="F403" s="487" t="s">
        <v>389</v>
      </c>
      <c r="G403" s="487" t="s">
        <v>459</v>
      </c>
      <c r="H403" s="860" t="s">
        <v>180</v>
      </c>
      <c r="I403" s="860" t="s">
        <v>128</v>
      </c>
      <c r="J403" s="860" t="s">
        <v>418</v>
      </c>
      <c r="K403" s="860" t="s">
        <v>419</v>
      </c>
      <c r="L403" s="860" t="s">
        <v>72</v>
      </c>
    </row>
    <row r="404" spans="2:12" ht="24" x14ac:dyDescent="0.25">
      <c r="B404" s="881"/>
      <c r="D404" s="883"/>
      <c r="E404" s="861"/>
      <c r="F404" s="487" t="s">
        <v>390</v>
      </c>
      <c r="G404" s="487" t="s">
        <v>460</v>
      </c>
      <c r="H404" s="861"/>
      <c r="I404" s="861"/>
      <c r="J404" s="861"/>
      <c r="K404" s="861"/>
      <c r="L404" s="861"/>
    </row>
    <row r="405" spans="2:12" ht="15.75" thickBot="1" x14ac:dyDescent="0.3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354</v>
      </c>
      <c r="D407" s="855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.75" thickBot="1" x14ac:dyDescent="0.3">
      <c r="B408" s="474" t="s">
        <v>461</v>
      </c>
      <c r="D408" s="856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25">
      <c r="B415" s="473" t="s">
        <v>354</v>
      </c>
      <c r="D415" s="853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461</v>
      </c>
      <c r="D416" s="854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.75" thickBot="1" x14ac:dyDescent="0.3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488</v>
      </c>
    </row>
    <row r="422" spans="2:13" ht="24.6" customHeight="1" thickBot="1" x14ac:dyDescent="0.3">
      <c r="B422" s="503"/>
      <c r="D422" s="503"/>
      <c r="E422" s="503"/>
      <c r="F422" s="852" t="s">
        <v>44</v>
      </c>
      <c r="G422" s="852"/>
      <c r="H422" s="852"/>
      <c r="I422" s="503"/>
      <c r="J422" s="503"/>
      <c r="K422" s="504" t="s">
        <v>470</v>
      </c>
      <c r="L422" s="504"/>
      <c r="M422" s="503"/>
    </row>
    <row r="423" spans="2:13" ht="48" x14ac:dyDescent="0.25">
      <c r="B423" s="858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25">
      <c r="B424" s="859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.75" thickBot="1" x14ac:dyDescent="0.3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.75" thickBot="1" x14ac:dyDescent="0.3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25">
      <c r="B427" s="500" t="s">
        <v>479</v>
      </c>
      <c r="D427" s="864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.75" thickBot="1" x14ac:dyDescent="0.3">
      <c r="B428" s="467" t="s">
        <v>480</v>
      </c>
      <c r="D428" s="865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354</v>
      </c>
      <c r="D430" s="855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355</v>
      </c>
      <c r="D431" s="856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2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25">
      <c r="B437" s="473" t="s">
        <v>354</v>
      </c>
      <c r="D437" s="853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.75" thickBot="1" x14ac:dyDescent="0.3">
      <c r="B438" s="474" t="s">
        <v>355</v>
      </c>
      <c r="D438" s="854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.75" thickBot="1" x14ac:dyDescent="0.3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5" x14ac:dyDescent="0.2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852" t="s">
        <v>44</v>
      </c>
      <c r="G444" s="852"/>
      <c r="H444" s="852"/>
      <c r="I444" s="503"/>
      <c r="J444" s="503"/>
      <c r="K444" s="504" t="s">
        <v>470</v>
      </c>
      <c r="L444" s="504"/>
      <c r="M444" s="503"/>
    </row>
    <row r="445" spans="2:13" ht="36" customHeight="1" x14ac:dyDescent="0.2">
      <c r="B445" s="858"/>
      <c r="C445" s="15"/>
      <c r="D445" s="866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">
      <c r="B446" s="859"/>
      <c r="C446" s="15"/>
      <c r="D446" s="863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.5" thickBot="1" x14ac:dyDescent="0.25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.5" thickBot="1" x14ac:dyDescent="0.25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" customHeight="1" x14ac:dyDescent="0.2">
      <c r="B449" s="500" t="s">
        <v>479</v>
      </c>
      <c r="C449" s="15"/>
      <c r="D449" s="864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.5" thickBot="1" x14ac:dyDescent="0.25">
      <c r="B450" s="467" t="s">
        <v>480</v>
      </c>
      <c r="C450" s="15"/>
      <c r="D450" s="865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354</v>
      </c>
      <c r="C452" s="15"/>
      <c r="D452" s="855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.5" thickBot="1" x14ac:dyDescent="0.25">
      <c r="B453" s="474" t="s">
        <v>355</v>
      </c>
      <c r="C453" s="15"/>
      <c r="D453" s="856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75" x14ac:dyDescent="0.2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354</v>
      </c>
      <c r="C460" s="15"/>
      <c r="D460" s="853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.5" thickBot="1" x14ac:dyDescent="0.25">
      <c r="B461" s="474" t="s">
        <v>355</v>
      </c>
      <c r="C461" s="15"/>
      <c r="D461" s="854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5" x14ac:dyDescent="0.25">
      <c r="B467" s="510" t="s">
        <v>725</v>
      </c>
    </row>
    <row r="468" spans="2:13" ht="12.95" customHeight="1" thickBot="1" x14ac:dyDescent="0.3">
      <c r="B468" s="503"/>
      <c r="D468" s="503"/>
      <c r="E468" s="503"/>
      <c r="F468" s="852" t="s">
        <v>44</v>
      </c>
      <c r="G468" s="852"/>
      <c r="H468" s="852"/>
      <c r="I468" s="503"/>
      <c r="J468" s="503"/>
      <c r="K468" s="504" t="s">
        <v>470</v>
      </c>
      <c r="L468" s="504"/>
      <c r="M468" s="503"/>
    </row>
    <row r="469" spans="2:13" ht="36" customHeight="1" x14ac:dyDescent="0.25">
      <c r="B469" s="858"/>
      <c r="D469" s="866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25">
      <c r="B470" s="859"/>
      <c r="D470" s="863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.75" thickBot="1" x14ac:dyDescent="0.3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.75" thickBot="1" x14ac:dyDescent="0.3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" customHeight="1" x14ac:dyDescent="0.25">
      <c r="B473" s="500" t="s">
        <v>479</v>
      </c>
      <c r="D473" s="864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.75" thickBot="1" x14ac:dyDescent="0.3">
      <c r="B474" s="467" t="s">
        <v>480</v>
      </c>
      <c r="D474" s="865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354</v>
      </c>
      <c r="D476" s="855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.75" thickBot="1" x14ac:dyDescent="0.3">
      <c r="B477" s="474" t="s">
        <v>355</v>
      </c>
      <c r="D477" s="856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2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354</v>
      </c>
      <c r="D484" s="853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.75" thickBot="1" x14ac:dyDescent="0.3">
      <c r="B485" s="474" t="s">
        <v>355</v>
      </c>
      <c r="D485" s="854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5.5" x14ac:dyDescent="0.2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862"/>
      <c r="D492" s="863" t="s">
        <v>42</v>
      </c>
      <c r="E492" s="867" t="s">
        <v>43</v>
      </c>
      <c r="F492" s="852" t="s">
        <v>44</v>
      </c>
      <c r="G492" s="852"/>
      <c r="H492" s="852"/>
      <c r="I492" s="543" t="s">
        <v>517</v>
      </c>
      <c r="J492" s="867" t="s">
        <v>128</v>
      </c>
      <c r="K492" s="543" t="s">
        <v>519</v>
      </c>
      <c r="L492" s="545"/>
    </row>
    <row r="493" spans="2:13" ht="33.6" customHeight="1" x14ac:dyDescent="0.25">
      <c r="B493" s="862"/>
      <c r="D493" s="863"/>
      <c r="E493" s="867"/>
      <c r="F493" s="509" t="s">
        <v>520</v>
      </c>
      <c r="G493" s="509" t="s">
        <v>521</v>
      </c>
      <c r="H493" s="509" t="s">
        <v>523</v>
      </c>
      <c r="I493" s="543" t="s">
        <v>518</v>
      </c>
      <c r="J493" s="867"/>
      <c r="K493" s="543"/>
      <c r="L493" s="545"/>
    </row>
    <row r="494" spans="2:13" x14ac:dyDescent="0.25">
      <c r="B494" s="862"/>
      <c r="D494" s="863"/>
      <c r="E494" s="867"/>
      <c r="F494" s="542"/>
      <c r="G494" s="543" t="s">
        <v>522</v>
      </c>
      <c r="H494" s="542"/>
      <c r="I494" s="622"/>
      <c r="J494" s="867"/>
      <c r="K494" s="543"/>
      <c r="L494" s="545"/>
    </row>
    <row r="495" spans="2:13" ht="15.75" thickBot="1" x14ac:dyDescent="0.3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3">
        <v>3334.7</v>
      </c>
      <c r="L495" s="545"/>
    </row>
    <row r="496" spans="2:13" ht="12.6" customHeight="1" x14ac:dyDescent="0.25">
      <c r="B496" s="549" t="s">
        <v>525</v>
      </c>
      <c r="D496" s="849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4">
        <v>-17.5</v>
      </c>
      <c r="L496" s="568"/>
    </row>
    <row r="497" spans="2:12" ht="12.95" customHeight="1" thickBot="1" x14ac:dyDescent="0.3">
      <c r="B497" s="549" t="s">
        <v>526</v>
      </c>
      <c r="D497" s="848"/>
      <c r="E497" s="554"/>
      <c r="F497" s="554"/>
      <c r="G497" s="554"/>
      <c r="H497" s="554"/>
      <c r="I497" s="554"/>
      <c r="J497" s="569"/>
      <c r="K497" s="625"/>
      <c r="L497" s="568"/>
    </row>
    <row r="498" spans="2:12" ht="12.6" customHeight="1" x14ac:dyDescent="0.25">
      <c r="B498" s="550" t="s">
        <v>527</v>
      </c>
      <c r="D498" s="849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4">
        <v>-3.8</v>
      </c>
      <c r="L498" s="568"/>
    </row>
    <row r="499" spans="2:12" ht="12.95" customHeight="1" thickBot="1" x14ac:dyDescent="0.3">
      <c r="B499" s="551" t="s">
        <v>528</v>
      </c>
      <c r="D499" s="848"/>
      <c r="E499" s="554"/>
      <c r="F499" s="554"/>
      <c r="G499" s="554"/>
      <c r="H499" s="554"/>
      <c r="I499" s="554"/>
      <c r="J499" s="569"/>
      <c r="K499" s="625"/>
      <c r="L499" s="568"/>
    </row>
    <row r="500" spans="2:12" ht="15.75" thickBot="1" x14ac:dyDescent="0.3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6" t="s">
        <v>530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4">
        <v>183.9</v>
      </c>
      <c r="L501" s="545"/>
    </row>
    <row r="502" spans="2:12" x14ac:dyDescent="0.25">
      <c r="B502" s="549" t="s">
        <v>354</v>
      </c>
      <c r="D502" s="849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4">
        <v>-13.2</v>
      </c>
      <c r="L502" s="570"/>
    </row>
    <row r="503" spans="2:12" ht="15.75" thickBot="1" x14ac:dyDescent="0.3">
      <c r="B503" s="549" t="s">
        <v>461</v>
      </c>
      <c r="D503" s="848"/>
      <c r="E503" s="554"/>
      <c r="F503" s="554"/>
      <c r="G503" s="554"/>
      <c r="H503" s="554"/>
      <c r="I503" s="554"/>
      <c r="J503" s="569"/>
      <c r="K503" s="625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7">
        <v>170.7</v>
      </c>
      <c r="L504" s="545"/>
    </row>
    <row r="505" spans="2:12" ht="12.6" customHeight="1" x14ac:dyDescent="0.25">
      <c r="B505" s="557" t="s">
        <v>398</v>
      </c>
      <c r="D505" s="849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4">
        <v>-0.6</v>
      </c>
      <c r="L505" s="571"/>
    </row>
    <row r="506" spans="2:12" ht="12.95" customHeight="1" thickBot="1" x14ac:dyDescent="0.3">
      <c r="B506" s="557" t="s">
        <v>399</v>
      </c>
      <c r="D506" s="848"/>
      <c r="E506" s="554"/>
      <c r="F506" s="554"/>
      <c r="G506" s="554"/>
      <c r="H506" s="554"/>
      <c r="I506" s="554"/>
      <c r="J506" s="569"/>
      <c r="K506" s="625"/>
      <c r="L506" s="571"/>
    </row>
    <row r="507" spans="2:12" ht="15.75" thickBot="1" x14ac:dyDescent="0.3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5" t="s">
        <v>532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8"/>
      <c r="L508" s="545"/>
    </row>
    <row r="509" spans="2:12" ht="15.75" thickBot="1" x14ac:dyDescent="0.3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9">
        <v>3260.2</v>
      </c>
      <c r="L509" s="545"/>
    </row>
    <row r="510" spans="2:12" ht="12.6" customHeight="1" x14ac:dyDescent="0.25">
      <c r="B510" s="549" t="s">
        <v>525</v>
      </c>
      <c r="D510" s="857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4">
        <v>-16.8</v>
      </c>
      <c r="L510" s="568"/>
    </row>
    <row r="511" spans="2:12" ht="12.95" customHeight="1" thickBot="1" x14ac:dyDescent="0.3">
      <c r="B511" s="549" t="s">
        <v>526</v>
      </c>
      <c r="D511" s="846"/>
      <c r="E511" s="564"/>
      <c r="F511" s="564"/>
      <c r="G511" s="564"/>
      <c r="H511" s="564"/>
      <c r="I511" s="564"/>
      <c r="J511" s="574"/>
      <c r="K511" s="625"/>
      <c r="L511" s="568"/>
    </row>
    <row r="512" spans="2:12" ht="15.75" thickBot="1" x14ac:dyDescent="0.3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9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5">
        <v>81.7</v>
      </c>
      <c r="L513" s="545"/>
    </row>
    <row r="514" spans="2:12" x14ac:dyDescent="0.25">
      <c r="B514" s="549" t="s">
        <v>354</v>
      </c>
      <c r="D514" s="857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4">
        <v>-7.9</v>
      </c>
      <c r="L514" s="570"/>
    </row>
    <row r="515" spans="2:12" ht="15.75" thickBot="1" x14ac:dyDescent="0.3">
      <c r="B515" s="549" t="s">
        <v>461</v>
      </c>
      <c r="D515" s="846"/>
      <c r="E515" s="564"/>
      <c r="F515" s="564"/>
      <c r="G515" s="564"/>
      <c r="H515" s="564"/>
      <c r="I515" s="564"/>
      <c r="J515" s="576"/>
      <c r="K515" s="625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7">
        <v>73.8</v>
      </c>
      <c r="L516" s="545"/>
    </row>
    <row r="517" spans="2:12" x14ac:dyDescent="0.25">
      <c r="B517" s="557" t="s">
        <v>398</v>
      </c>
      <c r="D517" s="857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4" t="s">
        <v>18</v>
      </c>
      <c r="L517" s="570"/>
    </row>
    <row r="518" spans="2:12" ht="15.75" thickBot="1" x14ac:dyDescent="0.3">
      <c r="B518" s="557" t="s">
        <v>399</v>
      </c>
      <c r="D518" s="846"/>
      <c r="E518" s="564"/>
      <c r="F518" s="564"/>
      <c r="G518" s="564"/>
      <c r="H518" s="564"/>
      <c r="I518" s="564"/>
      <c r="J518" s="576"/>
      <c r="K518" s="625"/>
      <c r="L518" s="570"/>
    </row>
    <row r="519" spans="2:12" ht="15.75" thickBot="1" x14ac:dyDescent="0.3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30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48" x14ac:dyDescent="0.25">
      <c r="B521" s="566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862"/>
      <c r="D524" s="863" t="s">
        <v>42</v>
      </c>
      <c r="E524" s="592" t="s">
        <v>43</v>
      </c>
      <c r="F524" s="852" t="s">
        <v>44</v>
      </c>
      <c r="G524" s="852"/>
      <c r="H524" s="852"/>
      <c r="I524" s="592" t="s">
        <v>517</v>
      </c>
      <c r="J524" s="592" t="s">
        <v>128</v>
      </c>
      <c r="K524" s="592" t="s">
        <v>519</v>
      </c>
    </row>
    <row r="525" spans="2:12" ht="33.6" customHeight="1" x14ac:dyDescent="0.25">
      <c r="B525" s="862"/>
      <c r="D525" s="863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25">
      <c r="B526" s="862"/>
      <c r="D526" s="863"/>
      <c r="E526" s="592"/>
      <c r="F526" s="593"/>
      <c r="G526" s="592" t="s">
        <v>522</v>
      </c>
      <c r="H526" s="593"/>
      <c r="I526" s="622"/>
      <c r="J526" s="592"/>
      <c r="K526" s="592"/>
    </row>
    <row r="527" spans="2:12" ht="15.75" thickBot="1" x14ac:dyDescent="0.3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" customHeight="1" x14ac:dyDescent="0.25">
      <c r="B528" s="549" t="s">
        <v>527</v>
      </c>
      <c r="D528" s="849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4">
        <v>2.8</v>
      </c>
    </row>
    <row r="529" spans="2:11" ht="12.95" customHeight="1" thickBot="1" x14ac:dyDescent="0.3">
      <c r="B529" s="551" t="s">
        <v>589</v>
      </c>
      <c r="D529" s="848"/>
      <c r="E529" s="591"/>
      <c r="F529" s="591"/>
      <c r="G529" s="591"/>
      <c r="H529" s="591"/>
      <c r="I529" s="591"/>
      <c r="J529" s="569"/>
      <c r="K529" s="625"/>
    </row>
    <row r="530" spans="2:11" ht="15.75" thickBot="1" x14ac:dyDescent="0.3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6" t="s">
        <v>592</v>
      </c>
    </row>
    <row r="531" spans="2:11" ht="15.75" thickBot="1" x14ac:dyDescent="0.3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4">
        <v>53.1</v>
      </c>
    </row>
    <row r="532" spans="2:11" x14ac:dyDescent="0.25">
      <c r="B532" s="549" t="s">
        <v>354</v>
      </c>
      <c r="D532" s="849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4">
        <v>-2.2999999999999998</v>
      </c>
    </row>
    <row r="533" spans="2:11" ht="15.75" thickBot="1" x14ac:dyDescent="0.3">
      <c r="B533" s="549" t="s">
        <v>355</v>
      </c>
      <c r="D533" s="848"/>
      <c r="E533" s="591"/>
      <c r="F533" s="591"/>
      <c r="G533" s="591"/>
      <c r="H533" s="591"/>
      <c r="I533" s="591"/>
      <c r="J533" s="569"/>
      <c r="K533" s="625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7">
        <v>50.8</v>
      </c>
    </row>
    <row r="535" spans="2:11" ht="15.75" thickBot="1" x14ac:dyDescent="0.3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5" t="s">
        <v>594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8"/>
    </row>
    <row r="537" spans="2:11" ht="15.75" thickBot="1" x14ac:dyDescent="0.3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5" t="s">
        <v>530</v>
      </c>
    </row>
    <row r="538" spans="2:11" ht="15.75" thickBot="1" x14ac:dyDescent="0.3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5">
        <v>35.6</v>
      </c>
    </row>
    <row r="539" spans="2:11" x14ac:dyDescent="0.25">
      <c r="B539" s="549" t="s">
        <v>354</v>
      </c>
      <c r="D539" s="857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4">
        <v>5.3</v>
      </c>
    </row>
    <row r="540" spans="2:11" ht="15.75" thickBot="1" x14ac:dyDescent="0.3">
      <c r="B540" s="549" t="s">
        <v>355</v>
      </c>
      <c r="D540" s="846"/>
      <c r="E540" s="589"/>
      <c r="F540" s="589"/>
      <c r="G540" s="589"/>
      <c r="H540" s="589"/>
      <c r="I540" s="589"/>
      <c r="J540" s="576"/>
      <c r="K540" s="625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7">
        <v>40.9</v>
      </c>
    </row>
    <row r="542" spans="2:11" ht="15.75" thickBot="1" x14ac:dyDescent="0.3">
      <c r="B542" s="546" t="s">
        <v>596</v>
      </c>
      <c r="D542" s="642" t="s">
        <v>591</v>
      </c>
      <c r="E542" s="642">
        <v>619.29999999999995</v>
      </c>
      <c r="F542" s="642">
        <v>-12.9</v>
      </c>
      <c r="G542" s="642">
        <v>-22.1</v>
      </c>
      <c r="H542" s="642">
        <v>14.1</v>
      </c>
      <c r="I542" s="642">
        <v>71.599999999999994</v>
      </c>
      <c r="J542" s="642">
        <v>445</v>
      </c>
      <c r="K542" s="626" t="s">
        <v>597</v>
      </c>
    </row>
    <row r="545" spans="2:11" ht="16.5" thickBot="1" x14ac:dyDescent="0.25">
      <c r="B545" s="840"/>
      <c r="C545" s="649"/>
      <c r="D545" s="839" t="s">
        <v>42</v>
      </c>
      <c r="E545" s="839" t="s">
        <v>43</v>
      </c>
      <c r="F545" s="841" t="s">
        <v>44</v>
      </c>
      <c r="G545" s="841"/>
      <c r="H545" s="841"/>
      <c r="I545" s="653" t="s">
        <v>517</v>
      </c>
      <c r="J545" s="839" t="s">
        <v>128</v>
      </c>
      <c r="K545" s="653" t="s">
        <v>41</v>
      </c>
    </row>
    <row r="546" spans="2:11" ht="24" x14ac:dyDescent="0.2">
      <c r="B546" s="840"/>
      <c r="C546" s="649"/>
      <c r="D546" s="839"/>
      <c r="E546" s="839"/>
      <c r="F546" s="843" t="s">
        <v>602</v>
      </c>
      <c r="G546" s="655" t="s">
        <v>521</v>
      </c>
      <c r="H546" s="843" t="s">
        <v>523</v>
      </c>
      <c r="I546" s="653" t="s">
        <v>518</v>
      </c>
      <c r="J546" s="839"/>
      <c r="K546" s="653" t="s">
        <v>607</v>
      </c>
    </row>
    <row r="547" spans="2:11" x14ac:dyDescent="0.2">
      <c r="B547" s="840"/>
      <c r="C547" s="850"/>
      <c r="D547" s="839"/>
      <c r="E547" s="839"/>
      <c r="F547" s="844"/>
      <c r="G547" s="653" t="s">
        <v>522</v>
      </c>
      <c r="H547" s="844"/>
      <c r="I547" s="654"/>
      <c r="J547" s="839"/>
      <c r="K547" s="654"/>
    </row>
    <row r="548" spans="2:11" ht="13.5" thickBot="1" x14ac:dyDescent="0.25">
      <c r="B548" s="546" t="s">
        <v>588</v>
      </c>
      <c r="C548" s="850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6" t="s">
        <v>532</v>
      </c>
    </row>
    <row r="549" spans="2:11" ht="16.5" thickBot="1" x14ac:dyDescent="0.25">
      <c r="B549" s="667" t="s">
        <v>610</v>
      </c>
      <c r="C549" s="649"/>
      <c r="D549" s="646" t="s">
        <v>18</v>
      </c>
      <c r="E549" s="646" t="s">
        <v>18</v>
      </c>
      <c r="F549" s="646" t="s">
        <v>18</v>
      </c>
      <c r="G549" s="646" t="s">
        <v>18</v>
      </c>
      <c r="H549" s="646" t="s">
        <v>18</v>
      </c>
      <c r="I549" s="646" t="s">
        <v>18</v>
      </c>
      <c r="J549" s="646">
        <v>2.8</v>
      </c>
      <c r="K549" s="657">
        <v>2.8</v>
      </c>
    </row>
    <row r="550" spans="2:11" ht="16.5" thickBot="1" x14ac:dyDescent="0.25">
      <c r="B550" s="553" t="s">
        <v>590</v>
      </c>
      <c r="C550" s="649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8" t="s">
        <v>592</v>
      </c>
    </row>
    <row r="551" spans="2:11" ht="13.5" thickBot="1" x14ac:dyDescent="0.25">
      <c r="B551" s="650" t="s">
        <v>176</v>
      </c>
      <c r="C551" s="850"/>
      <c r="D551" s="659" t="s">
        <v>18</v>
      </c>
      <c r="E551" s="659" t="s">
        <v>18</v>
      </c>
      <c r="F551" s="659" t="s">
        <v>18</v>
      </c>
      <c r="G551" s="659" t="s">
        <v>18</v>
      </c>
      <c r="H551" s="659" t="s">
        <v>18</v>
      </c>
      <c r="I551" s="659" t="s">
        <v>18</v>
      </c>
      <c r="J551" s="659">
        <v>47.9</v>
      </c>
      <c r="K551" s="660">
        <v>47.9</v>
      </c>
    </row>
    <row r="552" spans="2:11" ht="13.5" thickBot="1" x14ac:dyDescent="0.25">
      <c r="B552" s="668" t="s">
        <v>609</v>
      </c>
      <c r="C552" s="850"/>
      <c r="D552" s="646" t="s">
        <v>18</v>
      </c>
      <c r="E552" s="646" t="s">
        <v>18</v>
      </c>
      <c r="F552" s="646">
        <v>0.7</v>
      </c>
      <c r="G552" s="646">
        <v>-11.3</v>
      </c>
      <c r="H552" s="646">
        <v>7.4</v>
      </c>
      <c r="I552" s="646">
        <v>0.3</v>
      </c>
      <c r="J552" s="646" t="s">
        <v>18</v>
      </c>
      <c r="K552" s="660">
        <v>-2.9</v>
      </c>
    </row>
    <row r="553" spans="2:11" ht="16.5" thickBot="1" x14ac:dyDescent="0.25">
      <c r="B553" s="551" t="s">
        <v>76</v>
      </c>
      <c r="C553" s="649"/>
      <c r="D553" s="646" t="s">
        <v>18</v>
      </c>
      <c r="E553" s="646" t="s">
        <v>18</v>
      </c>
      <c r="F553" s="646">
        <v>0.7</v>
      </c>
      <c r="G553" s="646">
        <v>-11.3</v>
      </c>
      <c r="H553" s="646">
        <v>7.4</v>
      </c>
      <c r="I553" s="646">
        <v>0.3</v>
      </c>
      <c r="J553" s="646">
        <v>47.9</v>
      </c>
      <c r="K553" s="661">
        <v>45</v>
      </c>
    </row>
    <row r="554" spans="2:11" ht="16.5" thickBot="1" x14ac:dyDescent="0.25">
      <c r="B554" s="651" t="s">
        <v>604</v>
      </c>
      <c r="C554" s="649"/>
      <c r="D554" s="662" t="s">
        <v>18</v>
      </c>
      <c r="E554" s="662" t="s">
        <v>18</v>
      </c>
      <c r="F554" s="662" t="s">
        <v>18</v>
      </c>
      <c r="G554" s="662" t="s">
        <v>18</v>
      </c>
      <c r="H554" s="662" t="s">
        <v>18</v>
      </c>
      <c r="I554" s="662" t="s">
        <v>18</v>
      </c>
      <c r="J554" s="662">
        <v>-67.2</v>
      </c>
      <c r="K554" s="657">
        <v>-67.2</v>
      </c>
    </row>
    <row r="555" spans="2:11" ht="16.5" thickBot="1" x14ac:dyDescent="0.25">
      <c r="B555" s="652" t="s">
        <v>357</v>
      </c>
      <c r="C555" s="649"/>
      <c r="D555" s="646" t="s">
        <v>18</v>
      </c>
      <c r="E555" s="646">
        <v>153.19999999999999</v>
      </c>
      <c r="F555" s="646" t="s">
        <v>18</v>
      </c>
      <c r="G555" s="646" t="s">
        <v>18</v>
      </c>
      <c r="H555" s="646" t="s">
        <v>18</v>
      </c>
      <c r="I555" s="646" t="s">
        <v>18</v>
      </c>
      <c r="J555" s="646">
        <v>-153.19999999999999</v>
      </c>
      <c r="K555" s="657" t="s">
        <v>18</v>
      </c>
    </row>
    <row r="556" spans="2:11" ht="16.5" thickBot="1" x14ac:dyDescent="0.25">
      <c r="B556" s="546" t="s">
        <v>605</v>
      </c>
      <c r="C556" s="649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3">
        <v>3464.1</v>
      </c>
    </row>
    <row r="557" spans="2:11" ht="16.5" thickBot="1" x14ac:dyDescent="0.25">
      <c r="B557" s="561"/>
      <c r="C557" s="649"/>
      <c r="D557" s="664"/>
      <c r="E557" s="664"/>
      <c r="F557" s="664"/>
      <c r="G557" s="664"/>
      <c r="H557" s="664"/>
      <c r="I557" s="664"/>
      <c r="J557" s="664"/>
      <c r="K557" s="665"/>
    </row>
    <row r="558" spans="2:11" ht="16.5" thickBot="1" x14ac:dyDescent="0.25">
      <c r="B558" s="555" t="s">
        <v>595</v>
      </c>
      <c r="C558" s="649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7" t="s">
        <v>530</v>
      </c>
    </row>
    <row r="559" spans="2:11" ht="16.5" thickBot="1" x14ac:dyDescent="0.25">
      <c r="B559" s="650" t="s">
        <v>176</v>
      </c>
      <c r="C559" s="649"/>
      <c r="D559" s="666" t="s">
        <v>18</v>
      </c>
      <c r="E559" s="666" t="s">
        <v>18</v>
      </c>
      <c r="F559" s="666" t="s">
        <v>18</v>
      </c>
      <c r="G559" s="666" t="s">
        <v>18</v>
      </c>
      <c r="H559" s="666" t="s">
        <v>18</v>
      </c>
      <c r="I559" s="666" t="s">
        <v>18</v>
      </c>
      <c r="J559" s="666">
        <v>89.6</v>
      </c>
      <c r="K559" s="657">
        <v>89.6</v>
      </c>
    </row>
    <row r="560" spans="2:11" ht="13.5" thickBot="1" x14ac:dyDescent="0.25">
      <c r="B560" s="668" t="s">
        <v>609</v>
      </c>
      <c r="C560" s="850"/>
      <c r="D560" s="645" t="s">
        <v>18</v>
      </c>
      <c r="E560" s="645" t="s">
        <v>18</v>
      </c>
      <c r="F560" s="645" t="s">
        <v>18</v>
      </c>
      <c r="G560" s="645">
        <v>-3.2</v>
      </c>
      <c r="H560" s="645">
        <v>-28.3</v>
      </c>
      <c r="I560" s="645">
        <v>20</v>
      </c>
      <c r="J560" s="645" t="s">
        <v>18</v>
      </c>
      <c r="K560" s="658">
        <v>-11.5</v>
      </c>
    </row>
    <row r="561" spans="2:12" ht="13.5" thickBot="1" x14ac:dyDescent="0.25">
      <c r="B561" s="553" t="s">
        <v>76</v>
      </c>
      <c r="C561" s="850"/>
      <c r="D561" s="645" t="s">
        <v>18</v>
      </c>
      <c r="E561" s="645" t="s">
        <v>18</v>
      </c>
      <c r="F561" s="645" t="s">
        <v>18</v>
      </c>
      <c r="G561" s="645">
        <v>-3.2</v>
      </c>
      <c r="H561" s="645">
        <v>-28.3</v>
      </c>
      <c r="I561" s="645">
        <v>20</v>
      </c>
      <c r="J561" s="645">
        <v>89.6</v>
      </c>
      <c r="K561" s="661">
        <v>78.099999999999994</v>
      </c>
    </row>
    <row r="562" spans="2:12" ht="16.5" thickBot="1" x14ac:dyDescent="0.25">
      <c r="B562" s="652" t="s">
        <v>357</v>
      </c>
      <c r="C562" s="649"/>
      <c r="D562" s="645" t="s">
        <v>18</v>
      </c>
      <c r="E562" s="645">
        <v>8.3000000000000007</v>
      </c>
      <c r="F562" s="645" t="s">
        <v>18</v>
      </c>
      <c r="G562" s="645" t="s">
        <v>18</v>
      </c>
      <c r="H562" s="645" t="s">
        <v>18</v>
      </c>
      <c r="I562" s="645" t="s">
        <v>18</v>
      </c>
      <c r="J562" s="645">
        <v>-8.3000000000000007</v>
      </c>
      <c r="K562" s="657" t="s">
        <v>18</v>
      </c>
    </row>
    <row r="563" spans="2:12" ht="16.5" thickBot="1" x14ac:dyDescent="0.25">
      <c r="B563" s="546" t="s">
        <v>606</v>
      </c>
      <c r="C563" s="649"/>
      <c r="D563" s="642" t="s">
        <v>591</v>
      </c>
      <c r="E563" s="642">
        <v>627.6</v>
      </c>
      <c r="F563" s="642">
        <v>-12.9</v>
      </c>
      <c r="G563" s="642">
        <v>-25.3</v>
      </c>
      <c r="H563" s="642">
        <v>-7.8</v>
      </c>
      <c r="I563" s="642">
        <v>79.900000000000006</v>
      </c>
      <c r="J563" s="642">
        <v>490.7</v>
      </c>
      <c r="K563" s="657" t="s">
        <v>608</v>
      </c>
    </row>
    <row r="564" spans="2:12" ht="15.75" x14ac:dyDescent="0.2">
      <c r="C564" s="649"/>
    </row>
    <row r="565" spans="2:12" ht="36" x14ac:dyDescent="0.25">
      <c r="B565" s="566" t="s">
        <v>613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726</v>
      </c>
    </row>
    <row r="569" spans="2:12" ht="12.75" customHeight="1" x14ac:dyDescent="0.25">
      <c r="B569" s="840"/>
      <c r="D569" s="839" t="s">
        <v>42</v>
      </c>
      <c r="E569" s="672" t="s">
        <v>43</v>
      </c>
      <c r="F569" s="841" t="s">
        <v>44</v>
      </c>
      <c r="G569" s="841"/>
      <c r="H569" s="841"/>
      <c r="I569" s="672" t="s">
        <v>517</v>
      </c>
      <c r="J569" s="672" t="s">
        <v>128</v>
      </c>
      <c r="K569" s="672" t="s">
        <v>623</v>
      </c>
      <c r="L569" s="545"/>
    </row>
    <row r="570" spans="2:12" ht="24.75" thickBot="1" x14ac:dyDescent="0.3">
      <c r="B570" s="840"/>
      <c r="D570" s="839"/>
      <c r="E570" s="672"/>
      <c r="F570" s="842"/>
      <c r="G570" s="842"/>
      <c r="H570" s="842"/>
      <c r="I570" s="672" t="s">
        <v>518</v>
      </c>
      <c r="J570" s="672"/>
      <c r="K570" s="672" t="s">
        <v>624</v>
      </c>
      <c r="L570" s="545"/>
    </row>
    <row r="571" spans="2:12" ht="24" customHeight="1" x14ac:dyDescent="0.25">
      <c r="B571" s="840"/>
      <c r="D571" s="839"/>
      <c r="E571" s="672"/>
      <c r="F571" s="673" t="s">
        <v>625</v>
      </c>
      <c r="G571" s="673" t="s">
        <v>521</v>
      </c>
      <c r="H571" s="673" t="s">
        <v>523</v>
      </c>
      <c r="I571" s="654"/>
      <c r="J571" s="672"/>
      <c r="K571" s="672" t="s">
        <v>607</v>
      </c>
      <c r="L571" s="545"/>
    </row>
    <row r="572" spans="2:12" x14ac:dyDescent="0.25">
      <c r="B572" s="840"/>
      <c r="D572" s="839"/>
      <c r="E572" s="672"/>
      <c r="F572" s="674"/>
      <c r="G572" s="672" t="s">
        <v>522</v>
      </c>
      <c r="H572" s="674"/>
      <c r="I572" s="654"/>
      <c r="J572" s="672"/>
      <c r="K572" s="654"/>
      <c r="L572" s="545"/>
    </row>
    <row r="573" spans="2:12" ht="15.75" thickBot="1" x14ac:dyDescent="0.3">
      <c r="B573" s="546" t="s">
        <v>588</v>
      </c>
      <c r="D573" s="696">
        <v>2239.3000000000002</v>
      </c>
      <c r="E573" s="548">
        <v>628.20000000000005</v>
      </c>
      <c r="F573" s="548">
        <v>-12.9</v>
      </c>
      <c r="G573" s="679">
        <v>-32.799999999999997</v>
      </c>
      <c r="H573" s="679">
        <v>1.5</v>
      </c>
      <c r="I573" s="679">
        <v>75.8</v>
      </c>
      <c r="J573" s="548">
        <v>584.4</v>
      </c>
      <c r="K573" s="656" t="s">
        <v>532</v>
      </c>
      <c r="L573" s="545"/>
    </row>
    <row r="574" spans="2:12" ht="12.75" customHeight="1" x14ac:dyDescent="0.25">
      <c r="B574" s="549" t="s">
        <v>527</v>
      </c>
      <c r="D574" s="849" t="s">
        <v>18</v>
      </c>
      <c r="E574" s="676" t="s">
        <v>18</v>
      </c>
      <c r="F574" s="676" t="s">
        <v>18</v>
      </c>
      <c r="G574" s="686" t="s">
        <v>18</v>
      </c>
      <c r="H574" s="686" t="s">
        <v>18</v>
      </c>
      <c r="I574" s="686" t="s">
        <v>18</v>
      </c>
      <c r="J574" s="567">
        <v>2.8</v>
      </c>
      <c r="K574" s="660">
        <v>2.8</v>
      </c>
      <c r="L574" s="685"/>
    </row>
    <row r="575" spans="2:12" ht="13.5" customHeight="1" thickBot="1" x14ac:dyDescent="0.3">
      <c r="B575" s="551" t="s">
        <v>589</v>
      </c>
      <c r="D575" s="848"/>
      <c r="E575" s="677"/>
      <c r="F575" s="677"/>
      <c r="G575" s="687"/>
      <c r="H575" s="687"/>
      <c r="I575" s="687"/>
      <c r="J575" s="569"/>
      <c r="K575" s="657"/>
      <c r="L575" s="685"/>
    </row>
    <row r="576" spans="2:12" ht="15.75" thickBot="1" x14ac:dyDescent="0.3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9">
        <v>-32.799999999999997</v>
      </c>
      <c r="H576" s="679">
        <v>1.5</v>
      </c>
      <c r="I576" s="679">
        <v>75.8</v>
      </c>
      <c r="J576" s="548">
        <v>587.20000000000005</v>
      </c>
      <c r="K576" s="658" t="s">
        <v>592</v>
      </c>
      <c r="L576" s="545"/>
    </row>
    <row r="577" spans="2:12" ht="15.75" thickBot="1" x14ac:dyDescent="0.3">
      <c r="B577" s="650" t="s">
        <v>176</v>
      </c>
      <c r="D577" s="659" t="s">
        <v>18</v>
      </c>
      <c r="E577" s="659" t="s">
        <v>18</v>
      </c>
      <c r="F577" s="659" t="s">
        <v>18</v>
      </c>
      <c r="G577" s="659" t="s">
        <v>18</v>
      </c>
      <c r="H577" s="659" t="s">
        <v>18</v>
      </c>
      <c r="I577" s="659" t="s">
        <v>18</v>
      </c>
      <c r="J577" s="659">
        <v>98.7</v>
      </c>
      <c r="K577" s="660">
        <v>98.7</v>
      </c>
      <c r="L577" s="545"/>
    </row>
    <row r="578" spans="2:12" x14ac:dyDescent="0.25">
      <c r="B578" s="549" t="s">
        <v>354</v>
      </c>
      <c r="D578" s="847" t="s">
        <v>18</v>
      </c>
      <c r="E578" s="684" t="s">
        <v>18</v>
      </c>
      <c r="F578" s="684">
        <v>0.7</v>
      </c>
      <c r="G578" s="684">
        <v>-11.6</v>
      </c>
      <c r="H578" s="684">
        <v>-9.5</v>
      </c>
      <c r="I578" s="684">
        <v>7.4</v>
      </c>
      <c r="J578" s="683" t="s">
        <v>18</v>
      </c>
      <c r="K578" s="703">
        <v>-13</v>
      </c>
      <c r="L578" s="570"/>
    </row>
    <row r="579" spans="2:12" ht="15.75" thickBot="1" x14ac:dyDescent="0.3">
      <c r="B579" s="551" t="s">
        <v>355</v>
      </c>
      <c r="D579" s="848"/>
      <c r="E579" s="677"/>
      <c r="F579" s="677"/>
      <c r="G579" s="677"/>
      <c r="H579" s="677"/>
      <c r="I579" s="677"/>
      <c r="J579" s="569"/>
      <c r="K579" s="657"/>
      <c r="L579" s="570"/>
    </row>
    <row r="580" spans="2:12" ht="15.75" thickBot="1" x14ac:dyDescent="0.3">
      <c r="B580" s="551" t="s">
        <v>76</v>
      </c>
      <c r="D580" s="677" t="s">
        <v>18</v>
      </c>
      <c r="E580" s="677" t="s">
        <v>18</v>
      </c>
      <c r="F580" s="677">
        <v>0.7</v>
      </c>
      <c r="G580" s="677">
        <v>-11.6</v>
      </c>
      <c r="H580" s="677">
        <v>-9.5</v>
      </c>
      <c r="I580" s="677">
        <v>7.4</v>
      </c>
      <c r="J580" s="677">
        <v>98.7</v>
      </c>
      <c r="K580" s="661">
        <v>85.7</v>
      </c>
      <c r="L580" s="545"/>
    </row>
    <row r="581" spans="2:12" ht="15.75" thickBot="1" x14ac:dyDescent="0.3">
      <c r="B581" s="651" t="s">
        <v>604</v>
      </c>
      <c r="D581" s="662" t="s">
        <v>18</v>
      </c>
      <c r="E581" s="662" t="s">
        <v>18</v>
      </c>
      <c r="F581" s="662" t="s">
        <v>18</v>
      </c>
      <c r="G581" s="662" t="s">
        <v>18</v>
      </c>
      <c r="H581" s="662" t="s">
        <v>18</v>
      </c>
      <c r="I581" s="662" t="s">
        <v>18</v>
      </c>
      <c r="J581" s="662">
        <v>-67.2</v>
      </c>
      <c r="K581" s="657">
        <v>-67.2</v>
      </c>
      <c r="L581" s="680"/>
    </row>
    <row r="582" spans="2:12" ht="15.75" thickBot="1" x14ac:dyDescent="0.3">
      <c r="B582" s="652" t="s">
        <v>357</v>
      </c>
      <c r="D582" s="677" t="s">
        <v>18</v>
      </c>
      <c r="E582" s="677">
        <v>153.19999999999999</v>
      </c>
      <c r="F582" s="677" t="s">
        <v>18</v>
      </c>
      <c r="G582" s="677" t="s">
        <v>18</v>
      </c>
      <c r="H582" s="677" t="s">
        <v>18</v>
      </c>
      <c r="I582" s="677" t="s">
        <v>18</v>
      </c>
      <c r="J582" s="677">
        <v>-153.19999999999999</v>
      </c>
      <c r="K582" s="657" t="s">
        <v>18</v>
      </c>
      <c r="L582" s="545"/>
    </row>
    <row r="583" spans="2:12" ht="15.75" thickBot="1" x14ac:dyDescent="0.3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9">
        <v>-8</v>
      </c>
      <c r="I583" s="548">
        <v>83.2</v>
      </c>
      <c r="J583" s="548">
        <v>465.5</v>
      </c>
      <c r="K583" s="657" t="s">
        <v>618</v>
      </c>
      <c r="L583" s="545"/>
    </row>
    <row r="584" spans="2:12" ht="15.75" thickBot="1" x14ac:dyDescent="0.3">
      <c r="B584" s="561"/>
      <c r="D584" s="664"/>
      <c r="E584" s="664"/>
      <c r="F584" s="664"/>
      <c r="G584" s="664"/>
      <c r="H584" s="664"/>
      <c r="I584" s="664"/>
      <c r="J584" s="664"/>
      <c r="K584" s="665"/>
      <c r="L584" s="545"/>
    </row>
    <row r="585" spans="2:12" ht="15.75" thickBot="1" x14ac:dyDescent="0.3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7" t="s">
        <v>530</v>
      </c>
      <c r="L585" s="545"/>
    </row>
    <row r="586" spans="2:12" ht="15.75" thickBot="1" x14ac:dyDescent="0.3">
      <c r="B586" s="650" t="s">
        <v>176</v>
      </c>
      <c r="D586" s="666" t="s">
        <v>18</v>
      </c>
      <c r="E586" s="666" t="s">
        <v>18</v>
      </c>
      <c r="F586" s="666" t="s">
        <v>18</v>
      </c>
      <c r="G586" s="666" t="s">
        <v>18</v>
      </c>
      <c r="H586" s="666" t="s">
        <v>18</v>
      </c>
      <c r="I586" s="666" t="s">
        <v>18</v>
      </c>
      <c r="J586" s="666">
        <v>194.3</v>
      </c>
      <c r="K586" s="657">
        <v>194.3</v>
      </c>
      <c r="L586" s="545"/>
    </row>
    <row r="587" spans="2:12" x14ac:dyDescent="0.25">
      <c r="B587" s="549" t="s">
        <v>354</v>
      </c>
      <c r="D587" s="845" t="s">
        <v>18</v>
      </c>
      <c r="E587" s="682" t="s">
        <v>18</v>
      </c>
      <c r="F587" s="682" t="s">
        <v>18</v>
      </c>
      <c r="G587" s="682">
        <v>-3.2</v>
      </c>
      <c r="H587" s="700">
        <v>-15</v>
      </c>
      <c r="I587" s="682">
        <v>12.9</v>
      </c>
      <c r="J587" s="681" t="s">
        <v>18</v>
      </c>
      <c r="K587" s="660">
        <v>-5.3</v>
      </c>
      <c r="L587" s="570"/>
    </row>
    <row r="588" spans="2:12" ht="15.75" thickBot="1" x14ac:dyDescent="0.3">
      <c r="B588" s="551" t="s">
        <v>355</v>
      </c>
      <c r="D588" s="846"/>
      <c r="E588" s="675"/>
      <c r="F588" s="675"/>
      <c r="G588" s="675"/>
      <c r="H588" s="675"/>
      <c r="I588" s="675"/>
      <c r="J588" s="576"/>
      <c r="K588" s="657"/>
      <c r="L588" s="570"/>
    </row>
    <row r="589" spans="2:12" ht="15.75" thickBot="1" x14ac:dyDescent="0.3">
      <c r="B589" s="553" t="s">
        <v>76</v>
      </c>
      <c r="D589" s="675" t="s">
        <v>18</v>
      </c>
      <c r="E589" s="675" t="s">
        <v>18</v>
      </c>
      <c r="F589" s="675" t="s">
        <v>18</v>
      </c>
      <c r="G589" s="675">
        <v>-3.2</v>
      </c>
      <c r="H589" s="701">
        <v>-15</v>
      </c>
      <c r="I589" s="675">
        <v>12.9</v>
      </c>
      <c r="J589" s="675">
        <v>194.3</v>
      </c>
      <c r="K589" s="702">
        <v>189</v>
      </c>
      <c r="L589" s="545"/>
    </row>
    <row r="590" spans="2:12" ht="15.75" thickBot="1" x14ac:dyDescent="0.3">
      <c r="B590" s="652" t="s">
        <v>357</v>
      </c>
      <c r="D590" s="675" t="s">
        <v>18</v>
      </c>
      <c r="E590" s="675">
        <v>8.9</v>
      </c>
      <c r="F590" s="675" t="s">
        <v>18</v>
      </c>
      <c r="G590" s="675" t="s">
        <v>18</v>
      </c>
      <c r="H590" s="675" t="s">
        <v>18</v>
      </c>
      <c r="I590" s="675" t="s">
        <v>18</v>
      </c>
      <c r="J590" s="675">
        <v>-8.9</v>
      </c>
      <c r="K590" s="657" t="s">
        <v>18</v>
      </c>
      <c r="L590" s="545"/>
    </row>
    <row r="591" spans="2:12" ht="15.75" thickBot="1" x14ac:dyDescent="0.3">
      <c r="B591" s="546" t="s">
        <v>627</v>
      </c>
      <c r="D591" s="642" t="s">
        <v>591</v>
      </c>
      <c r="E591" s="642">
        <v>628.20000000000005</v>
      </c>
      <c r="F591" s="642">
        <v>-12.9</v>
      </c>
      <c r="G591" s="642">
        <v>-25.3</v>
      </c>
      <c r="H591" s="642">
        <v>5.5</v>
      </c>
      <c r="I591" s="642">
        <v>72.8</v>
      </c>
      <c r="J591" s="642">
        <v>594.79999999999995</v>
      </c>
      <c r="K591" s="657" t="s">
        <v>628</v>
      </c>
      <c r="L591" s="545"/>
    </row>
    <row r="594" spans="2:11" ht="45" x14ac:dyDescent="0.25">
      <c r="B594" s="510" t="s">
        <v>727</v>
      </c>
    </row>
    <row r="595" spans="2:11" x14ac:dyDescent="0.25">
      <c r="B595" s="840"/>
      <c r="D595" s="839" t="s">
        <v>42</v>
      </c>
      <c r="E595" s="693" t="s">
        <v>43</v>
      </c>
      <c r="F595" s="841" t="s">
        <v>44</v>
      </c>
      <c r="G595" s="841"/>
      <c r="H595" s="841"/>
      <c r="I595" s="693" t="s">
        <v>517</v>
      </c>
      <c r="J595" s="693" t="s">
        <v>128</v>
      </c>
      <c r="K595" s="693" t="s">
        <v>623</v>
      </c>
    </row>
    <row r="596" spans="2:11" ht="24.75" thickBot="1" x14ac:dyDescent="0.3">
      <c r="B596" s="840"/>
      <c r="D596" s="839"/>
      <c r="E596" s="693"/>
      <c r="F596" s="842"/>
      <c r="G596" s="842"/>
      <c r="H596" s="842"/>
      <c r="I596" s="693" t="s">
        <v>518</v>
      </c>
      <c r="J596" s="693"/>
      <c r="K596" s="693" t="s">
        <v>624</v>
      </c>
    </row>
    <row r="597" spans="2:11" ht="36" x14ac:dyDescent="0.25">
      <c r="B597" s="840"/>
      <c r="D597" s="839"/>
      <c r="E597" s="693"/>
      <c r="F597" s="694" t="s">
        <v>625</v>
      </c>
      <c r="G597" s="694" t="s">
        <v>521</v>
      </c>
      <c r="H597" s="694" t="s">
        <v>523</v>
      </c>
      <c r="I597" s="654"/>
      <c r="J597" s="693"/>
      <c r="K597" s="693" t="s">
        <v>607</v>
      </c>
    </row>
    <row r="598" spans="2:11" x14ac:dyDescent="0.25">
      <c r="B598" s="840"/>
      <c r="D598" s="839"/>
      <c r="E598" s="693"/>
      <c r="F598" s="695"/>
      <c r="G598" s="693" t="s">
        <v>522</v>
      </c>
      <c r="H598" s="695"/>
      <c r="I598" s="654"/>
      <c r="J598" s="693"/>
      <c r="K598" s="654"/>
    </row>
    <row r="599" spans="2:11" ht="15.75" thickBot="1" x14ac:dyDescent="0.3">
      <c r="B599" s="546" t="s">
        <v>588</v>
      </c>
      <c r="D599" s="696">
        <v>2239.3000000000002</v>
      </c>
      <c r="E599" s="548">
        <v>628.20000000000005</v>
      </c>
      <c r="F599" s="548">
        <v>-12.9</v>
      </c>
      <c r="G599" s="679">
        <v>-32.799999999999997</v>
      </c>
      <c r="H599" s="679">
        <v>1.5</v>
      </c>
      <c r="I599" s="679">
        <v>75.8</v>
      </c>
      <c r="J599" s="548">
        <v>584.4</v>
      </c>
      <c r="K599" s="710">
        <v>3483.5</v>
      </c>
    </row>
    <row r="600" spans="2:11" ht="15.75" thickBot="1" x14ac:dyDescent="0.3">
      <c r="B600" s="667" t="s">
        <v>610</v>
      </c>
      <c r="D600" s="692" t="s">
        <v>18</v>
      </c>
      <c r="E600" s="692" t="s">
        <v>18</v>
      </c>
      <c r="F600" s="692" t="s">
        <v>18</v>
      </c>
      <c r="G600" s="686" t="s">
        <v>18</v>
      </c>
      <c r="H600" s="686" t="s">
        <v>18</v>
      </c>
      <c r="I600" s="686" t="s">
        <v>18</v>
      </c>
      <c r="J600" s="567">
        <v>2.8</v>
      </c>
      <c r="K600" s="711">
        <v>2.8</v>
      </c>
    </row>
    <row r="601" spans="2:11" ht="15.75" thickBot="1" x14ac:dyDescent="0.3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9">
        <v>-32.799999999999997</v>
      </c>
      <c r="H601" s="679">
        <v>1.5</v>
      </c>
      <c r="I601" s="679">
        <v>75.8</v>
      </c>
      <c r="J601" s="548">
        <v>587.20000000000005</v>
      </c>
      <c r="K601" s="712">
        <v>3486.3</v>
      </c>
    </row>
    <row r="602" spans="2:11" ht="15.75" thickBot="1" x14ac:dyDescent="0.3">
      <c r="B602" s="650" t="s">
        <v>176</v>
      </c>
      <c r="D602" s="659" t="s">
        <v>18</v>
      </c>
      <c r="E602" s="659" t="s">
        <v>18</v>
      </c>
      <c r="F602" s="659" t="s">
        <v>18</v>
      </c>
      <c r="G602" s="659" t="s">
        <v>18</v>
      </c>
      <c r="H602" s="659" t="s">
        <v>18</v>
      </c>
      <c r="I602" s="659" t="s">
        <v>18</v>
      </c>
      <c r="J602" s="704">
        <v>36</v>
      </c>
      <c r="K602" s="711">
        <v>36</v>
      </c>
    </row>
    <row r="603" spans="2:11" ht="15.75" thickBot="1" x14ac:dyDescent="0.3">
      <c r="B603" s="549" t="s">
        <v>354</v>
      </c>
      <c r="D603" s="690" t="s">
        <v>18</v>
      </c>
      <c r="E603" s="690" t="s">
        <v>18</v>
      </c>
      <c r="F603" s="690">
        <v>0.7</v>
      </c>
      <c r="G603" s="690">
        <v>-42.2</v>
      </c>
      <c r="H603" s="705">
        <v>8</v>
      </c>
      <c r="I603" s="690">
        <v>1.7</v>
      </c>
      <c r="J603" s="683" t="s">
        <v>18</v>
      </c>
      <c r="K603" s="711">
        <v>-31.8</v>
      </c>
    </row>
    <row r="604" spans="2:11" ht="15.75" thickBot="1" x14ac:dyDescent="0.3">
      <c r="B604" s="551" t="s">
        <v>76</v>
      </c>
      <c r="D604" s="691" t="s">
        <v>18</v>
      </c>
      <c r="E604" s="691" t="s">
        <v>18</v>
      </c>
      <c r="F604" s="691">
        <v>0.7</v>
      </c>
      <c r="G604" s="691">
        <v>-42.2</v>
      </c>
      <c r="H604" s="706">
        <v>8</v>
      </c>
      <c r="I604" s="691">
        <v>1.7</v>
      </c>
      <c r="J604" s="706">
        <v>36</v>
      </c>
      <c r="K604" s="713">
        <v>4.2</v>
      </c>
    </row>
    <row r="605" spans="2:11" ht="15.75" thickBot="1" x14ac:dyDescent="0.3">
      <c r="B605" s="651" t="s">
        <v>604</v>
      </c>
      <c r="D605" s="662" t="s">
        <v>18</v>
      </c>
      <c r="E605" s="662" t="s">
        <v>18</v>
      </c>
      <c r="F605" s="662" t="s">
        <v>18</v>
      </c>
      <c r="G605" s="662" t="s">
        <v>18</v>
      </c>
      <c r="H605" s="662" t="s">
        <v>18</v>
      </c>
      <c r="I605" s="662" t="s">
        <v>18</v>
      </c>
      <c r="J605" s="662">
        <v>-67.2</v>
      </c>
      <c r="K605" s="714">
        <v>-67.2</v>
      </c>
    </row>
    <row r="606" spans="2:11" ht="15.75" thickBot="1" x14ac:dyDescent="0.3">
      <c r="B606" s="652" t="s">
        <v>357</v>
      </c>
      <c r="D606" s="691" t="s">
        <v>18</v>
      </c>
      <c r="E606" s="691">
        <v>153.19999999999999</v>
      </c>
      <c r="F606" s="691" t="s">
        <v>18</v>
      </c>
      <c r="G606" s="691" t="s">
        <v>18</v>
      </c>
      <c r="H606" s="691" t="s">
        <v>18</v>
      </c>
      <c r="I606" s="691" t="s">
        <v>18</v>
      </c>
      <c r="J606" s="691">
        <v>-153.19999999999999</v>
      </c>
      <c r="K606" s="714" t="s">
        <v>18</v>
      </c>
    </row>
    <row r="607" spans="2:11" ht="15.75" thickBot="1" x14ac:dyDescent="0.3">
      <c r="B607" s="546" t="s">
        <v>635</v>
      </c>
      <c r="D607" s="548" t="s">
        <v>591</v>
      </c>
      <c r="E607" s="548">
        <v>781.4</v>
      </c>
      <c r="F607" s="548">
        <v>-12.2</v>
      </c>
      <c r="G607" s="699">
        <v>-75</v>
      </c>
      <c r="H607" s="699">
        <v>9.5</v>
      </c>
      <c r="I607" s="548">
        <v>77.5</v>
      </c>
      <c r="J607" s="548">
        <v>402.8</v>
      </c>
      <c r="K607" s="712">
        <v>3423.3</v>
      </c>
    </row>
    <row r="608" spans="2:11" ht="15.75" thickBot="1" x14ac:dyDescent="0.3">
      <c r="B608" s="561"/>
      <c r="D608" s="664"/>
      <c r="E608" s="664"/>
      <c r="F608" s="664"/>
      <c r="G608" s="664"/>
      <c r="H608" s="664"/>
      <c r="I608" s="664"/>
      <c r="J608" s="664"/>
      <c r="K608" s="715"/>
    </row>
    <row r="609" spans="2:11" ht="15.75" thickBot="1" x14ac:dyDescent="0.3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4">
        <v>3317.2</v>
      </c>
    </row>
    <row r="610" spans="2:11" ht="15.75" thickBot="1" x14ac:dyDescent="0.3">
      <c r="B610" s="667" t="s">
        <v>610</v>
      </c>
      <c r="D610" s="667"/>
      <c r="E610" s="667"/>
      <c r="F610" s="707">
        <v>-12.9</v>
      </c>
      <c r="G610" s="667"/>
      <c r="H610" s="667"/>
      <c r="I610" s="667"/>
      <c r="J610" s="707">
        <v>9.1</v>
      </c>
      <c r="K610" s="714">
        <v>-3.8</v>
      </c>
    </row>
    <row r="611" spans="2:11" ht="15.75" thickBot="1" x14ac:dyDescent="0.3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4">
        <v>3313.4</v>
      </c>
    </row>
    <row r="612" spans="2:11" ht="15.75" thickBot="1" x14ac:dyDescent="0.3">
      <c r="B612" s="650" t="s">
        <v>176</v>
      </c>
      <c r="D612" s="666" t="s">
        <v>18</v>
      </c>
      <c r="E612" s="666" t="s">
        <v>18</v>
      </c>
      <c r="F612" s="666" t="s">
        <v>18</v>
      </c>
      <c r="G612" s="666" t="s">
        <v>18</v>
      </c>
      <c r="H612" s="666" t="s">
        <v>18</v>
      </c>
      <c r="I612" s="666" t="s">
        <v>18</v>
      </c>
      <c r="J612" s="666">
        <v>183.9</v>
      </c>
      <c r="K612" s="714">
        <v>183.9</v>
      </c>
    </row>
    <row r="613" spans="2:11" x14ac:dyDescent="0.25">
      <c r="B613" s="549" t="s">
        <v>354</v>
      </c>
      <c r="D613" s="845" t="s">
        <v>18</v>
      </c>
      <c r="E613" s="688" t="s">
        <v>18</v>
      </c>
      <c r="F613" s="688" t="s">
        <v>18</v>
      </c>
      <c r="G613" s="688">
        <v>-10.7</v>
      </c>
      <c r="H613" s="700">
        <v>-19</v>
      </c>
      <c r="I613" s="688">
        <v>16.5</v>
      </c>
      <c r="J613" s="681" t="s">
        <v>18</v>
      </c>
      <c r="K613" s="711">
        <v>-13.2</v>
      </c>
    </row>
    <row r="614" spans="2:11" ht="15.75" thickBot="1" x14ac:dyDescent="0.3">
      <c r="B614" s="551" t="s">
        <v>355</v>
      </c>
      <c r="D614" s="846"/>
      <c r="E614" s="689"/>
      <c r="F614" s="689"/>
      <c r="G614" s="689"/>
      <c r="H614" s="689"/>
      <c r="I614" s="689"/>
      <c r="J614" s="576"/>
      <c r="K614" s="714"/>
    </row>
    <row r="615" spans="2:11" ht="15.75" thickBot="1" x14ac:dyDescent="0.3">
      <c r="B615" s="553" t="s">
        <v>76</v>
      </c>
      <c r="D615" s="689" t="s">
        <v>18</v>
      </c>
      <c r="E615" s="689" t="s">
        <v>18</v>
      </c>
      <c r="F615" s="689" t="s">
        <v>18</v>
      </c>
      <c r="G615" s="689">
        <v>-10.7</v>
      </c>
      <c r="H615" s="701">
        <v>-19</v>
      </c>
      <c r="I615" s="689">
        <v>16.5</v>
      </c>
      <c r="J615" s="689">
        <v>183.9</v>
      </c>
      <c r="K615" s="713">
        <v>170.7</v>
      </c>
    </row>
    <row r="616" spans="2:11" ht="15.75" thickBot="1" x14ac:dyDescent="0.3">
      <c r="B616" s="652" t="s">
        <v>357</v>
      </c>
      <c r="D616" s="689" t="s">
        <v>18</v>
      </c>
      <c r="E616" s="689">
        <v>8.9</v>
      </c>
      <c r="F616" s="689" t="s">
        <v>18</v>
      </c>
      <c r="G616" s="689" t="s">
        <v>18</v>
      </c>
      <c r="H616" s="689" t="s">
        <v>18</v>
      </c>
      <c r="I616" s="689">
        <v>-0.6</v>
      </c>
      <c r="J616" s="689">
        <v>-8.9</v>
      </c>
      <c r="K616" s="714">
        <v>-0.6</v>
      </c>
    </row>
    <row r="617" spans="2:11" ht="15.75" thickBot="1" x14ac:dyDescent="0.3">
      <c r="B617" s="546" t="s">
        <v>588</v>
      </c>
      <c r="D617" s="642" t="s">
        <v>591</v>
      </c>
      <c r="E617" s="642">
        <v>628.20000000000005</v>
      </c>
      <c r="F617" s="642">
        <v>-12.9</v>
      </c>
      <c r="G617" s="642">
        <v>-32.799999999999997</v>
      </c>
      <c r="H617" s="642">
        <v>1.5</v>
      </c>
      <c r="I617" s="642">
        <v>75.8</v>
      </c>
      <c r="J617" s="642">
        <v>584.4</v>
      </c>
      <c r="K617" s="714">
        <v>3483.5</v>
      </c>
    </row>
    <row r="620" spans="2:11" ht="45" x14ac:dyDescent="0.25">
      <c r="B620" s="510" t="s">
        <v>728</v>
      </c>
    </row>
    <row r="621" spans="2:11" x14ac:dyDescent="0.25">
      <c r="B621" s="840"/>
      <c r="D621" s="839" t="s">
        <v>42</v>
      </c>
      <c r="E621" s="717" t="s">
        <v>43</v>
      </c>
      <c r="F621" s="841" t="s">
        <v>44</v>
      </c>
      <c r="G621" s="841"/>
      <c r="H621" s="841"/>
      <c r="I621" s="717" t="s">
        <v>517</v>
      </c>
      <c r="J621" s="717" t="s">
        <v>128</v>
      </c>
      <c r="K621" s="717" t="s">
        <v>623</v>
      </c>
    </row>
    <row r="622" spans="2:11" ht="24.75" thickBot="1" x14ac:dyDescent="0.3">
      <c r="B622" s="840"/>
      <c r="D622" s="839"/>
      <c r="E622" s="717"/>
      <c r="F622" s="842"/>
      <c r="G622" s="842"/>
      <c r="H622" s="842"/>
      <c r="I622" s="717" t="s">
        <v>518</v>
      </c>
      <c r="J622" s="717"/>
      <c r="K622" s="717" t="s">
        <v>624</v>
      </c>
    </row>
    <row r="623" spans="2:11" ht="36" x14ac:dyDescent="0.25">
      <c r="B623" s="840"/>
      <c r="D623" s="839"/>
      <c r="E623" s="717"/>
      <c r="F623" s="722" t="s">
        <v>625</v>
      </c>
      <c r="G623" s="722" t="s">
        <v>521</v>
      </c>
      <c r="H623" s="722" t="s">
        <v>523</v>
      </c>
      <c r="I623" s="654"/>
      <c r="J623" s="717"/>
      <c r="K623" s="717" t="s">
        <v>607</v>
      </c>
    </row>
    <row r="624" spans="2:11" x14ac:dyDescent="0.25">
      <c r="B624" s="840"/>
      <c r="D624" s="839"/>
      <c r="E624" s="717"/>
      <c r="F624" s="723"/>
      <c r="G624" s="717" t="s">
        <v>522</v>
      </c>
      <c r="H624" s="723"/>
      <c r="I624" s="654"/>
      <c r="J624" s="717"/>
      <c r="K624" s="654"/>
    </row>
    <row r="625" spans="2:11" ht="15.75" thickBot="1" x14ac:dyDescent="0.3">
      <c r="B625" s="546" t="s">
        <v>639</v>
      </c>
      <c r="D625" s="696">
        <v>2239.3000000000002</v>
      </c>
      <c r="E625" s="548">
        <v>781.4</v>
      </c>
      <c r="F625" s="548">
        <v>-12.2</v>
      </c>
      <c r="G625" s="725">
        <v>-75</v>
      </c>
      <c r="H625" s="679">
        <v>9.5</v>
      </c>
      <c r="I625" s="679">
        <v>77.5</v>
      </c>
      <c r="J625" s="548">
        <v>402.8</v>
      </c>
      <c r="K625" s="710">
        <v>3423.3</v>
      </c>
    </row>
    <row r="626" spans="2:11" ht="15.75" thickBot="1" x14ac:dyDescent="0.3">
      <c r="B626" s="650" t="s">
        <v>176</v>
      </c>
      <c r="D626" s="659" t="s">
        <v>18</v>
      </c>
      <c r="E626" s="659" t="s">
        <v>18</v>
      </c>
      <c r="F626" s="659" t="s">
        <v>18</v>
      </c>
      <c r="G626" s="659" t="s">
        <v>18</v>
      </c>
      <c r="H626" s="659" t="s">
        <v>18</v>
      </c>
      <c r="I626" s="659" t="s">
        <v>18</v>
      </c>
      <c r="J626" s="704">
        <v>-114.4</v>
      </c>
      <c r="K626" s="711">
        <v>-144.4</v>
      </c>
    </row>
    <row r="627" spans="2:11" ht="15.75" thickBot="1" x14ac:dyDescent="0.3">
      <c r="B627" s="549" t="s">
        <v>354</v>
      </c>
      <c r="D627" s="720" t="s">
        <v>18</v>
      </c>
      <c r="E627" s="720" t="s">
        <v>18</v>
      </c>
      <c r="F627" s="720"/>
      <c r="G627" s="720"/>
      <c r="H627" s="705">
        <v>-37.1</v>
      </c>
      <c r="I627" s="705">
        <v>-7</v>
      </c>
      <c r="J627" s="683" t="s">
        <v>18</v>
      </c>
      <c r="K627" s="711">
        <v>-44.1</v>
      </c>
    </row>
    <row r="628" spans="2:11" ht="15.75" thickBot="1" x14ac:dyDescent="0.3">
      <c r="B628" s="551" t="s">
        <v>76</v>
      </c>
      <c r="D628" s="721" t="s">
        <v>18</v>
      </c>
      <c r="E628" s="721" t="s">
        <v>18</v>
      </c>
      <c r="F628" s="721"/>
      <c r="G628" s="721"/>
      <c r="H628" s="706">
        <v>-37.1</v>
      </c>
      <c r="I628" s="706">
        <v>-7</v>
      </c>
      <c r="J628" s="706">
        <v>-114.4</v>
      </c>
      <c r="K628" s="713">
        <v>-158.5</v>
      </c>
    </row>
    <row r="629" spans="2:11" ht="15.75" thickBot="1" x14ac:dyDescent="0.3">
      <c r="B629" s="651" t="s">
        <v>604</v>
      </c>
      <c r="D629" s="662" t="s">
        <v>18</v>
      </c>
      <c r="E629" s="662" t="s">
        <v>18</v>
      </c>
      <c r="F629" s="662" t="s">
        <v>18</v>
      </c>
      <c r="G629" s="662" t="s">
        <v>18</v>
      </c>
      <c r="H629" s="662" t="s">
        <v>18</v>
      </c>
      <c r="I629" s="662" t="s">
        <v>18</v>
      </c>
      <c r="J629" s="662"/>
      <c r="K629" s="714"/>
    </row>
    <row r="630" spans="2:11" ht="15.75" thickBot="1" x14ac:dyDescent="0.3">
      <c r="B630" s="546" t="s">
        <v>640</v>
      </c>
      <c r="D630" s="548" t="s">
        <v>591</v>
      </c>
      <c r="E630" s="548">
        <v>781.4</v>
      </c>
      <c r="F630" s="548">
        <v>-12.2</v>
      </c>
      <c r="G630" s="699">
        <v>-75</v>
      </c>
      <c r="H630" s="699">
        <v>-27.6</v>
      </c>
      <c r="I630" s="548">
        <v>70.5</v>
      </c>
      <c r="J630" s="548">
        <v>288.39999999999998</v>
      </c>
      <c r="K630" s="712">
        <v>3264.8</v>
      </c>
    </row>
    <row r="631" spans="2:11" ht="15.75" thickBot="1" x14ac:dyDescent="0.3">
      <c r="B631" s="561"/>
      <c r="D631" s="664"/>
      <c r="E631" s="664"/>
      <c r="F631" s="664"/>
      <c r="G631" s="664"/>
      <c r="H631" s="664"/>
      <c r="I631" s="664"/>
      <c r="J631" s="664"/>
      <c r="K631" s="715"/>
    </row>
    <row r="632" spans="2:11" ht="15.75" thickBot="1" x14ac:dyDescent="0.3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4">
        <v>3483.5</v>
      </c>
    </row>
    <row r="633" spans="2:11" ht="15.75" thickBot="1" x14ac:dyDescent="0.3">
      <c r="B633" s="667" t="s">
        <v>610</v>
      </c>
      <c r="D633" s="667"/>
      <c r="E633" s="667"/>
      <c r="F633" s="707">
        <v>-12.9</v>
      </c>
      <c r="G633" s="667"/>
      <c r="H633" s="667"/>
      <c r="I633" s="667"/>
      <c r="J633" s="707">
        <v>2.8</v>
      </c>
      <c r="K633" s="714">
        <v>2.8</v>
      </c>
    </row>
    <row r="634" spans="2:11" ht="15.75" thickBot="1" x14ac:dyDescent="0.3">
      <c r="B634" s="555" t="s">
        <v>641</v>
      </c>
      <c r="D634" s="563" t="s">
        <v>591</v>
      </c>
      <c r="E634" s="642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4">
        <v>3486.3</v>
      </c>
    </row>
    <row r="635" spans="2:11" ht="15.75" thickBot="1" x14ac:dyDescent="0.3">
      <c r="B635" s="650" t="s">
        <v>176</v>
      </c>
      <c r="D635" s="666" t="s">
        <v>18</v>
      </c>
      <c r="E635" s="666" t="s">
        <v>18</v>
      </c>
      <c r="F635" s="666" t="s">
        <v>18</v>
      </c>
      <c r="G635" s="666" t="s">
        <v>18</v>
      </c>
      <c r="H635" s="666" t="s">
        <v>18</v>
      </c>
      <c r="I635" s="666" t="s">
        <v>18</v>
      </c>
      <c r="J635" s="666">
        <v>53.1</v>
      </c>
      <c r="K635" s="714">
        <v>53.1</v>
      </c>
    </row>
    <row r="636" spans="2:11" x14ac:dyDescent="0.25">
      <c r="B636" s="549" t="s">
        <v>354</v>
      </c>
      <c r="D636" s="845" t="s">
        <v>18</v>
      </c>
      <c r="E636" s="718" t="s">
        <v>18</v>
      </c>
      <c r="F636" s="718" t="s">
        <v>18</v>
      </c>
      <c r="G636" s="718"/>
      <c r="H636" s="700">
        <v>0.3</v>
      </c>
      <c r="I636" s="718">
        <v>-2.6</v>
      </c>
      <c r="J636" s="681" t="s">
        <v>18</v>
      </c>
      <c r="K636" s="711">
        <v>-2.2999999999999998</v>
      </c>
    </row>
    <row r="637" spans="2:11" ht="15.75" thickBot="1" x14ac:dyDescent="0.3">
      <c r="B637" s="551" t="s">
        <v>355</v>
      </c>
      <c r="D637" s="846"/>
      <c r="E637" s="719"/>
      <c r="F637" s="719"/>
      <c r="G637" s="719"/>
      <c r="H637" s="719"/>
      <c r="I637" s="719"/>
      <c r="J637" s="576"/>
      <c r="K637" s="714"/>
    </row>
    <row r="638" spans="2:11" ht="15.75" thickBot="1" x14ac:dyDescent="0.3">
      <c r="B638" s="553" t="s">
        <v>76</v>
      </c>
      <c r="D638" s="719" t="s">
        <v>18</v>
      </c>
      <c r="E638" s="719" t="s">
        <v>18</v>
      </c>
      <c r="F638" s="719" t="s">
        <v>18</v>
      </c>
      <c r="G638" s="719"/>
      <c r="H638" s="701">
        <v>0.3</v>
      </c>
      <c r="I638" s="719">
        <v>-2.6</v>
      </c>
      <c r="J638" s="719">
        <v>53.1</v>
      </c>
      <c r="K638" s="713">
        <v>50.8</v>
      </c>
    </row>
    <row r="639" spans="2:11" ht="15.75" thickBot="1" x14ac:dyDescent="0.3">
      <c r="B639" s="546" t="s">
        <v>643</v>
      </c>
      <c r="D639" s="642" t="s">
        <v>591</v>
      </c>
      <c r="E639" s="642">
        <v>628.20000000000005</v>
      </c>
      <c r="F639" s="642">
        <v>-12.9</v>
      </c>
      <c r="G639" s="642">
        <v>-32.799999999999997</v>
      </c>
      <c r="H639" s="642">
        <v>1.8</v>
      </c>
      <c r="I639" s="642">
        <v>73.2</v>
      </c>
      <c r="J639" s="642">
        <v>640.29999999999995</v>
      </c>
      <c r="K639" s="714">
        <v>3537.1</v>
      </c>
    </row>
    <row r="642" spans="2:11" ht="45" x14ac:dyDescent="0.25">
      <c r="B642" s="510" t="s">
        <v>651</v>
      </c>
    </row>
    <row r="643" spans="2:11" x14ac:dyDescent="0.25">
      <c r="B643" s="840"/>
      <c r="D643" s="839" t="s">
        <v>653</v>
      </c>
      <c r="E643" s="841" t="s">
        <v>654</v>
      </c>
      <c r="F643" s="841" t="s">
        <v>44</v>
      </c>
      <c r="G643" s="841"/>
      <c r="H643" s="841"/>
      <c r="I643" s="839" t="s">
        <v>560</v>
      </c>
      <c r="J643" s="839" t="s">
        <v>128</v>
      </c>
      <c r="K643" s="839" t="s">
        <v>655</v>
      </c>
    </row>
    <row r="644" spans="2:11" ht="7.5" customHeight="1" thickBot="1" x14ac:dyDescent="0.3">
      <c r="B644" s="840"/>
      <c r="D644" s="839"/>
      <c r="E644" s="841"/>
      <c r="F644" s="842"/>
      <c r="G644" s="842"/>
      <c r="H644" s="842"/>
      <c r="I644" s="839"/>
      <c r="J644" s="839"/>
      <c r="K644" s="839"/>
    </row>
    <row r="645" spans="2:11" ht="33" customHeight="1" x14ac:dyDescent="0.25">
      <c r="B645" s="840"/>
      <c r="D645" s="839"/>
      <c r="E645" s="841"/>
      <c r="F645" s="843" t="s">
        <v>520</v>
      </c>
      <c r="G645" s="843" t="s">
        <v>389</v>
      </c>
      <c r="H645" s="843" t="s">
        <v>523</v>
      </c>
      <c r="I645" s="839"/>
      <c r="J645" s="839"/>
      <c r="K645" s="839"/>
    </row>
    <row r="646" spans="2:11" x14ac:dyDescent="0.25">
      <c r="B646" s="840"/>
      <c r="D646" s="839"/>
      <c r="E646" s="841"/>
      <c r="F646" s="844"/>
      <c r="G646" s="844"/>
      <c r="H646" s="844"/>
      <c r="I646" s="839"/>
      <c r="J646" s="839"/>
      <c r="K646" s="839"/>
    </row>
    <row r="647" spans="2:11" ht="15.75" thickBot="1" x14ac:dyDescent="0.3">
      <c r="B647" s="546" t="s">
        <v>639</v>
      </c>
      <c r="D647" s="696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75">
        <v>3423.3</v>
      </c>
    </row>
    <row r="648" spans="2:11" ht="15.75" thickBot="1" x14ac:dyDescent="0.3">
      <c r="B648" s="650" t="s">
        <v>176</v>
      </c>
      <c r="D648" s="659" t="s">
        <v>18</v>
      </c>
      <c r="E648" s="659" t="s">
        <v>18</v>
      </c>
      <c r="F648" s="659" t="s">
        <v>18</v>
      </c>
      <c r="G648" s="659" t="s">
        <v>18</v>
      </c>
      <c r="H648" s="659" t="s">
        <v>18</v>
      </c>
      <c r="I648" s="659" t="s">
        <v>18</v>
      </c>
      <c r="J648" s="659">
        <v>-191.9</v>
      </c>
      <c r="K648" s="658">
        <v>-191.9</v>
      </c>
    </row>
    <row r="649" spans="2:11" ht="24.75" thickBot="1" x14ac:dyDescent="0.3">
      <c r="B649" s="549" t="s">
        <v>657</v>
      </c>
      <c r="D649" s="728" t="s">
        <v>18</v>
      </c>
      <c r="E649" s="728" t="s">
        <v>18</v>
      </c>
      <c r="F649" s="728">
        <v>-0.7</v>
      </c>
      <c r="G649" s="728">
        <v>-42.2</v>
      </c>
      <c r="H649" s="728">
        <v>-24.3</v>
      </c>
      <c r="I649" s="728">
        <v>-5.8</v>
      </c>
      <c r="J649" s="728" t="s">
        <v>18</v>
      </c>
      <c r="K649" s="703">
        <v>-73</v>
      </c>
    </row>
    <row r="650" spans="2:11" ht="15.75" thickBot="1" x14ac:dyDescent="0.3">
      <c r="B650" s="553" t="s">
        <v>76</v>
      </c>
      <c r="D650" s="728" t="s">
        <v>18</v>
      </c>
      <c r="E650" s="728" t="s">
        <v>18</v>
      </c>
      <c r="F650" s="728">
        <v>-0.7</v>
      </c>
      <c r="G650" s="728">
        <v>-42.2</v>
      </c>
      <c r="H650" s="728">
        <v>-24.3</v>
      </c>
      <c r="I650" s="728">
        <v>-5.8</v>
      </c>
      <c r="J650" s="728">
        <v>-191.9</v>
      </c>
      <c r="K650" s="661">
        <v>-264.89999999999998</v>
      </c>
    </row>
    <row r="651" spans="2:11" ht="15.75" thickBot="1" x14ac:dyDescent="0.3">
      <c r="B651" s="546" t="s">
        <v>652</v>
      </c>
      <c r="D651" s="696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7" t="s">
        <v>647</v>
      </c>
    </row>
    <row r="652" spans="2:11" ht="15.75" thickBot="1" x14ac:dyDescent="0.3">
      <c r="B652" s="561"/>
      <c r="D652" s="664"/>
      <c r="E652" s="664"/>
      <c r="F652" s="664"/>
      <c r="G652" s="664"/>
      <c r="H652" s="664"/>
      <c r="I652" s="664"/>
      <c r="J652" s="664"/>
      <c r="K652" s="665"/>
    </row>
    <row r="653" spans="2:11" ht="15.75" thickBot="1" x14ac:dyDescent="0.3">
      <c r="B653" s="555" t="s">
        <v>642</v>
      </c>
      <c r="D653" s="774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7" t="s">
        <v>532</v>
      </c>
    </row>
    <row r="654" spans="2:11" ht="15.75" thickBot="1" x14ac:dyDescent="0.3">
      <c r="B654" s="650" t="s">
        <v>648</v>
      </c>
      <c r="D654" s="666" t="s">
        <v>18</v>
      </c>
      <c r="E654" s="666" t="s">
        <v>18</v>
      </c>
      <c r="F654" s="666" t="s">
        <v>18</v>
      </c>
      <c r="G654" s="666" t="s">
        <v>18</v>
      </c>
      <c r="H654" s="666" t="s">
        <v>18</v>
      </c>
      <c r="I654" s="666" t="s">
        <v>18</v>
      </c>
      <c r="J654" s="666">
        <v>2.8</v>
      </c>
      <c r="K654" s="657">
        <v>2.8</v>
      </c>
    </row>
    <row r="655" spans="2:11" ht="15.75" thickBot="1" x14ac:dyDescent="0.3">
      <c r="B655" s="769" t="s">
        <v>649</v>
      </c>
      <c r="D655" s="770" t="s">
        <v>591</v>
      </c>
      <c r="E655" s="770">
        <v>628.20000000000005</v>
      </c>
      <c r="F655" s="770">
        <v>-12.9</v>
      </c>
      <c r="G655" s="770">
        <v>-32.799999999999997</v>
      </c>
      <c r="H655" s="770">
        <v>1.5</v>
      </c>
      <c r="I655" s="770">
        <v>75.8</v>
      </c>
      <c r="J655" s="770">
        <v>587.20000000000005</v>
      </c>
      <c r="K655" s="657" t="s">
        <v>592</v>
      </c>
    </row>
    <row r="656" spans="2:11" ht="15.75" thickBot="1" x14ac:dyDescent="0.3">
      <c r="B656" s="650" t="s">
        <v>176</v>
      </c>
      <c r="D656" s="666" t="s">
        <v>18</v>
      </c>
      <c r="E656" s="666" t="s">
        <v>18</v>
      </c>
      <c r="F656" s="666" t="s">
        <v>18</v>
      </c>
      <c r="G656" s="666" t="s">
        <v>18</v>
      </c>
      <c r="H656" s="666" t="s">
        <v>18</v>
      </c>
      <c r="I656" s="666" t="s">
        <v>18</v>
      </c>
      <c r="J656" s="666">
        <v>47.9</v>
      </c>
      <c r="K656" s="657">
        <v>47.9</v>
      </c>
    </row>
    <row r="657" spans="2:11" ht="24.75" thickBot="1" x14ac:dyDescent="0.3">
      <c r="B657" s="549" t="s">
        <v>657</v>
      </c>
      <c r="D657" s="727" t="s">
        <v>18</v>
      </c>
      <c r="E657" s="727" t="s">
        <v>18</v>
      </c>
      <c r="F657" s="727">
        <v>0.7</v>
      </c>
      <c r="G657" s="727">
        <v>-11.3</v>
      </c>
      <c r="H657" s="727">
        <v>7.4</v>
      </c>
      <c r="I657" s="727">
        <v>0.3</v>
      </c>
      <c r="J657" s="727" t="s">
        <v>18</v>
      </c>
      <c r="K657" s="658">
        <v>-2.9</v>
      </c>
    </row>
    <row r="658" spans="2:11" ht="15.75" thickBot="1" x14ac:dyDescent="0.3">
      <c r="B658" s="553" t="s">
        <v>76</v>
      </c>
      <c r="D658" s="642" t="s">
        <v>18</v>
      </c>
      <c r="E658" s="642" t="s">
        <v>18</v>
      </c>
      <c r="F658" s="727">
        <v>0.7</v>
      </c>
      <c r="G658" s="727">
        <v>-11.3</v>
      </c>
      <c r="H658" s="727">
        <v>7.4</v>
      </c>
      <c r="I658" s="727">
        <v>0.3</v>
      </c>
      <c r="J658" s="727">
        <v>47.9</v>
      </c>
      <c r="K658" s="702">
        <v>45</v>
      </c>
    </row>
    <row r="659" spans="2:11" ht="15.75" thickBot="1" x14ac:dyDescent="0.3">
      <c r="B659" s="652" t="s">
        <v>604</v>
      </c>
      <c r="D659" s="642"/>
      <c r="E659" s="642"/>
      <c r="F659" s="642"/>
      <c r="G659" s="642"/>
      <c r="H659" s="642"/>
      <c r="I659" s="642"/>
      <c r="J659" s="727">
        <v>-67.2</v>
      </c>
      <c r="K659" s="657">
        <v>-67.2</v>
      </c>
    </row>
    <row r="660" spans="2:11" ht="15.75" thickBot="1" x14ac:dyDescent="0.3">
      <c r="B660" s="768" t="s">
        <v>357</v>
      </c>
      <c r="D660" s="642"/>
      <c r="E660" s="727">
        <v>153.19999999999999</v>
      </c>
      <c r="F660" s="642"/>
      <c r="G660" s="642"/>
      <c r="H660" s="642"/>
      <c r="I660" s="642"/>
      <c r="J660" s="727">
        <v>-153.19999999999999</v>
      </c>
      <c r="K660" s="657" t="s">
        <v>18</v>
      </c>
    </row>
    <row r="661" spans="2:11" ht="15.75" thickBot="1" x14ac:dyDescent="0.3">
      <c r="B661" s="546" t="s">
        <v>650</v>
      </c>
      <c r="D661" s="642" t="s">
        <v>591</v>
      </c>
      <c r="E661" s="642">
        <v>781.4</v>
      </c>
      <c r="F661" s="642">
        <v>-12.2</v>
      </c>
      <c r="G661" s="642">
        <v>-44.1</v>
      </c>
      <c r="H661" s="642">
        <v>8.9</v>
      </c>
      <c r="I661" s="642">
        <v>76.099999999999994</v>
      </c>
      <c r="J661" s="642">
        <v>414.7</v>
      </c>
      <c r="K661" s="657" t="s">
        <v>656</v>
      </c>
    </row>
    <row r="664" spans="2:11" ht="45" x14ac:dyDescent="0.25">
      <c r="B664" s="510" t="s">
        <v>729</v>
      </c>
    </row>
    <row r="665" spans="2:11" ht="15" customHeight="1" x14ac:dyDescent="0.25">
      <c r="B665" s="840"/>
      <c r="D665" s="839" t="s">
        <v>653</v>
      </c>
      <c r="E665" s="841" t="s">
        <v>654</v>
      </c>
      <c r="F665" s="841" t="s">
        <v>44</v>
      </c>
      <c r="G665" s="841"/>
      <c r="H665" s="841"/>
      <c r="I665" s="839" t="s">
        <v>560</v>
      </c>
      <c r="J665" s="839" t="s">
        <v>128</v>
      </c>
      <c r="K665" s="839" t="s">
        <v>655</v>
      </c>
    </row>
    <row r="666" spans="2:11" ht="15.75" thickBot="1" x14ac:dyDescent="0.3">
      <c r="B666" s="840"/>
      <c r="D666" s="839"/>
      <c r="E666" s="841"/>
      <c r="F666" s="842"/>
      <c r="G666" s="842"/>
      <c r="H666" s="842"/>
      <c r="I666" s="839"/>
      <c r="J666" s="839"/>
      <c r="K666" s="839"/>
    </row>
    <row r="667" spans="2:11" ht="15" customHeight="1" x14ac:dyDescent="0.25">
      <c r="B667" s="840"/>
      <c r="D667" s="839"/>
      <c r="E667" s="841"/>
      <c r="F667" s="843" t="s">
        <v>520</v>
      </c>
      <c r="G667" s="843" t="s">
        <v>389</v>
      </c>
      <c r="H667" s="843" t="s">
        <v>523</v>
      </c>
      <c r="I667" s="839"/>
      <c r="J667" s="839"/>
      <c r="K667" s="839"/>
    </row>
    <row r="668" spans="2:11" ht="15.75" thickBot="1" x14ac:dyDescent="0.3">
      <c r="B668" s="840"/>
      <c r="D668" s="839"/>
      <c r="E668" s="841"/>
      <c r="F668" s="844"/>
      <c r="G668" s="844"/>
      <c r="H668" s="844"/>
      <c r="I668" s="839"/>
      <c r="J668" s="839"/>
      <c r="K668" s="839"/>
    </row>
    <row r="669" spans="2:11" ht="15.75" thickBot="1" x14ac:dyDescent="0.3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78">
        <v>402.8</v>
      </c>
      <c r="K669" s="779">
        <v>3423.3</v>
      </c>
    </row>
    <row r="670" spans="2:11" ht="15.75" thickBot="1" x14ac:dyDescent="0.3">
      <c r="B670" s="650" t="s">
        <v>176</v>
      </c>
      <c r="D670" s="659" t="s">
        <v>18</v>
      </c>
      <c r="E670" s="659" t="s">
        <v>18</v>
      </c>
      <c r="F670" s="659" t="s">
        <v>18</v>
      </c>
      <c r="G670" s="659" t="s">
        <v>18</v>
      </c>
      <c r="H670" s="659" t="s">
        <v>18</v>
      </c>
      <c r="I670" s="659" t="s">
        <v>18</v>
      </c>
      <c r="J670" s="659">
        <v>-176.3</v>
      </c>
      <c r="K670" s="658">
        <v>-176.3</v>
      </c>
    </row>
    <row r="671" spans="2:11" ht="24.75" thickBot="1" x14ac:dyDescent="0.3">
      <c r="B671" s="549" t="s">
        <v>657</v>
      </c>
      <c r="D671" s="777" t="s">
        <v>18</v>
      </c>
      <c r="E671" s="777" t="s">
        <v>18</v>
      </c>
      <c r="F671" s="777">
        <v>-0.7</v>
      </c>
      <c r="G671" s="777">
        <v>-42.2</v>
      </c>
      <c r="H671" s="777">
        <v>-35.299999999999997</v>
      </c>
      <c r="I671" s="777">
        <v>-6.4</v>
      </c>
      <c r="J671" s="777" t="s">
        <v>18</v>
      </c>
      <c r="K671" s="660">
        <v>-84.6</v>
      </c>
    </row>
    <row r="672" spans="2:11" ht="15.75" thickBot="1" x14ac:dyDescent="0.3">
      <c r="B672" s="553" t="s">
        <v>76</v>
      </c>
      <c r="D672" s="777" t="s">
        <v>18</v>
      </c>
      <c r="E672" s="777" t="s">
        <v>18</v>
      </c>
      <c r="F672" s="777">
        <v>-0.7</v>
      </c>
      <c r="G672" s="777">
        <v>-42.2</v>
      </c>
      <c r="H672" s="777">
        <v>-35.299999999999997</v>
      </c>
      <c r="I672" s="777">
        <v>-6.4</v>
      </c>
      <c r="J672" s="777">
        <v>-176.3</v>
      </c>
      <c r="K672" s="661">
        <v>-260.89999999999998</v>
      </c>
    </row>
    <row r="673" spans="2:11" ht="15.75" thickBot="1" x14ac:dyDescent="0.3">
      <c r="B673" s="768" t="s">
        <v>357</v>
      </c>
      <c r="D673" s="777"/>
      <c r="E673" s="777">
        <v>1</v>
      </c>
      <c r="F673" s="777" t="s">
        <v>18</v>
      </c>
      <c r="G673" s="777" t="s">
        <v>18</v>
      </c>
      <c r="H673" s="777" t="s">
        <v>18</v>
      </c>
      <c r="I673" s="777" t="s">
        <v>18</v>
      </c>
      <c r="J673" s="777">
        <v>-1</v>
      </c>
      <c r="K673" s="657" t="s">
        <v>18</v>
      </c>
    </row>
    <row r="674" spans="2:11" ht="15.75" thickBot="1" x14ac:dyDescent="0.3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7" t="s">
        <v>674</v>
      </c>
    </row>
    <row r="675" spans="2:11" ht="15.75" thickBot="1" x14ac:dyDescent="0.3">
      <c r="B675" s="561"/>
      <c r="D675" s="664"/>
      <c r="E675" s="664"/>
      <c r="F675" s="664"/>
      <c r="G675" s="664"/>
      <c r="H675" s="664"/>
      <c r="I675" s="664"/>
      <c r="J675" s="664"/>
      <c r="K675" s="665"/>
    </row>
    <row r="676" spans="2:11" ht="15.75" thickBot="1" x14ac:dyDescent="0.3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7" t="s">
        <v>532</v>
      </c>
    </row>
    <row r="677" spans="2:11" ht="15.75" thickBot="1" x14ac:dyDescent="0.3">
      <c r="B677" s="650" t="s">
        <v>648</v>
      </c>
      <c r="D677" s="666" t="s">
        <v>18</v>
      </c>
      <c r="E677" s="666" t="s">
        <v>18</v>
      </c>
      <c r="F677" s="666" t="s">
        <v>18</v>
      </c>
      <c r="G677" s="666" t="s">
        <v>18</v>
      </c>
      <c r="H677" s="666" t="s">
        <v>18</v>
      </c>
      <c r="I677" s="666" t="s">
        <v>18</v>
      </c>
      <c r="J677" s="666">
        <v>2.8</v>
      </c>
      <c r="K677" s="657">
        <v>2.8</v>
      </c>
    </row>
    <row r="678" spans="2:11" ht="15.75" thickBot="1" x14ac:dyDescent="0.3">
      <c r="B678" s="769" t="s">
        <v>649</v>
      </c>
      <c r="D678" s="770" t="s">
        <v>591</v>
      </c>
      <c r="E678" s="770">
        <v>628.20000000000005</v>
      </c>
      <c r="F678" s="770">
        <v>-12.9</v>
      </c>
      <c r="G678" s="770">
        <v>-32.799999999999997</v>
      </c>
      <c r="H678" s="770">
        <v>1.5</v>
      </c>
      <c r="I678" s="770">
        <v>75.8</v>
      </c>
      <c r="J678" s="770">
        <v>587.20000000000005</v>
      </c>
      <c r="K678" s="657" t="s">
        <v>592</v>
      </c>
    </row>
    <row r="679" spans="2:11" ht="15.75" thickBot="1" x14ac:dyDescent="0.3">
      <c r="B679" s="650" t="s">
        <v>176</v>
      </c>
      <c r="D679" s="666" t="s">
        <v>18</v>
      </c>
      <c r="E679" s="666" t="s">
        <v>18</v>
      </c>
      <c r="F679" s="666" t="s">
        <v>18</v>
      </c>
      <c r="G679" s="666" t="s">
        <v>18</v>
      </c>
      <c r="H679" s="666" t="s">
        <v>18</v>
      </c>
      <c r="I679" s="666" t="s">
        <v>18</v>
      </c>
      <c r="J679" s="666">
        <v>98.7</v>
      </c>
      <c r="K679" s="657">
        <v>98.7</v>
      </c>
    </row>
    <row r="680" spans="2:11" ht="24.75" thickBot="1" x14ac:dyDescent="0.3">
      <c r="B680" s="549" t="s">
        <v>657</v>
      </c>
      <c r="D680" s="776" t="s">
        <v>18</v>
      </c>
      <c r="E680" s="776" t="s">
        <v>18</v>
      </c>
      <c r="F680" s="776">
        <v>0.7</v>
      </c>
      <c r="G680" s="776">
        <v>-11.6</v>
      </c>
      <c r="H680" s="776">
        <v>-9.5</v>
      </c>
      <c r="I680" s="776">
        <v>7.4</v>
      </c>
      <c r="J680" s="776" t="s">
        <v>18</v>
      </c>
      <c r="K680" s="658">
        <v>-13</v>
      </c>
    </row>
    <row r="681" spans="2:11" ht="15.75" thickBot="1" x14ac:dyDescent="0.3">
      <c r="B681" s="553" t="s">
        <v>76</v>
      </c>
      <c r="D681" s="776" t="s">
        <v>18</v>
      </c>
      <c r="E681" s="776" t="s">
        <v>18</v>
      </c>
      <c r="F681" s="776">
        <v>0.7</v>
      </c>
      <c r="G681" s="776">
        <v>-11.6</v>
      </c>
      <c r="H681" s="776">
        <v>-9.5</v>
      </c>
      <c r="I681" s="776">
        <v>7.4</v>
      </c>
      <c r="J681" s="776">
        <v>98.7</v>
      </c>
      <c r="K681" s="661">
        <v>85.7</v>
      </c>
    </row>
    <row r="682" spans="2:11" ht="15.75" thickBot="1" x14ac:dyDescent="0.3">
      <c r="B682" s="652" t="s">
        <v>604</v>
      </c>
      <c r="D682" s="776" t="s">
        <v>18</v>
      </c>
      <c r="E682" s="776" t="s">
        <v>18</v>
      </c>
      <c r="F682" s="776" t="s">
        <v>18</v>
      </c>
      <c r="G682" s="776" t="s">
        <v>18</v>
      </c>
      <c r="H682" s="776" t="s">
        <v>18</v>
      </c>
      <c r="I682" s="776" t="s">
        <v>18</v>
      </c>
      <c r="J682" s="776">
        <v>-67.2</v>
      </c>
      <c r="K682" s="657">
        <v>-67.2</v>
      </c>
    </row>
    <row r="683" spans="2:11" ht="15.75" thickBot="1" x14ac:dyDescent="0.3">
      <c r="B683" s="768" t="s">
        <v>357</v>
      </c>
      <c r="D683" s="776" t="s">
        <v>18</v>
      </c>
      <c r="E683" s="776">
        <v>153.19999999999999</v>
      </c>
      <c r="F683" s="776" t="s">
        <v>18</v>
      </c>
      <c r="G683" s="776" t="s">
        <v>18</v>
      </c>
      <c r="H683" s="776" t="s">
        <v>18</v>
      </c>
      <c r="I683" s="776" t="s">
        <v>18</v>
      </c>
      <c r="J683" s="776">
        <v>-153.19999999999999</v>
      </c>
      <c r="K683" s="657" t="s">
        <v>18</v>
      </c>
    </row>
    <row r="684" spans="2:11" ht="15.75" thickBot="1" x14ac:dyDescent="0.3">
      <c r="B684" s="546" t="s">
        <v>682</v>
      </c>
      <c r="D684" s="642" t="s">
        <v>591</v>
      </c>
      <c r="E684" s="642">
        <v>781.4</v>
      </c>
      <c r="F684" s="642">
        <v>-12.2</v>
      </c>
      <c r="G684" s="642">
        <v>-44.4</v>
      </c>
      <c r="H684" s="642">
        <v>-8</v>
      </c>
      <c r="I684" s="642">
        <v>83.2</v>
      </c>
      <c r="J684" s="642">
        <v>465.5</v>
      </c>
      <c r="K684" s="657" t="s">
        <v>618</v>
      </c>
    </row>
    <row r="688" spans="2:11" ht="45" x14ac:dyDescent="0.25">
      <c r="B688" s="510" t="s">
        <v>730</v>
      </c>
    </row>
    <row r="690" spans="2:11" ht="12.75" customHeight="1" x14ac:dyDescent="0.25">
      <c r="B690" s="840"/>
      <c r="D690" s="839" t="s">
        <v>42</v>
      </c>
      <c r="E690" s="839" t="s">
        <v>43</v>
      </c>
      <c r="F690" s="839" t="s">
        <v>44</v>
      </c>
      <c r="G690" s="782"/>
      <c r="H690" s="782"/>
      <c r="I690" s="781" t="s">
        <v>517</v>
      </c>
      <c r="J690" s="839" t="s">
        <v>128</v>
      </c>
      <c r="K690" s="839" t="s">
        <v>519</v>
      </c>
    </row>
    <row r="691" spans="2:11" ht="24.75" thickBot="1" x14ac:dyDescent="0.3">
      <c r="B691" s="840"/>
      <c r="D691" s="839"/>
      <c r="E691" s="839"/>
      <c r="F691" s="897"/>
      <c r="G691" s="783"/>
      <c r="H691" s="783"/>
      <c r="I691" s="781" t="s">
        <v>518</v>
      </c>
      <c r="J691" s="839"/>
      <c r="K691" s="839"/>
    </row>
    <row r="692" spans="2:11" ht="33" customHeight="1" x14ac:dyDescent="0.25">
      <c r="B692" s="840"/>
      <c r="D692" s="839"/>
      <c r="E692" s="839"/>
      <c r="F692" s="784" t="s">
        <v>520</v>
      </c>
      <c r="G692" s="781" t="s">
        <v>521</v>
      </c>
      <c r="H692" s="784" t="s">
        <v>523</v>
      </c>
      <c r="I692" s="654"/>
      <c r="J692" s="839"/>
      <c r="K692" s="839"/>
    </row>
    <row r="693" spans="2:11" x14ac:dyDescent="0.25">
      <c r="B693" s="840"/>
      <c r="D693" s="839"/>
      <c r="E693" s="839"/>
      <c r="F693" s="781"/>
      <c r="G693" s="781" t="s">
        <v>522</v>
      </c>
      <c r="H693" s="781"/>
      <c r="I693" s="654"/>
      <c r="J693" s="654"/>
      <c r="K693" s="654"/>
    </row>
    <row r="694" spans="2:11" ht="15.75" thickBot="1" x14ac:dyDescent="0.3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800">
        <v>3423.3</v>
      </c>
    </row>
    <row r="695" spans="2:11" ht="15.75" thickBot="1" x14ac:dyDescent="0.3">
      <c r="B695" s="801" t="s">
        <v>73</v>
      </c>
      <c r="D695" s="662" t="s">
        <v>18</v>
      </c>
      <c r="E695" s="662" t="s">
        <v>18</v>
      </c>
      <c r="F695" s="662" t="s">
        <v>18</v>
      </c>
      <c r="G695" s="662" t="s">
        <v>18</v>
      </c>
      <c r="H695" s="662" t="s">
        <v>18</v>
      </c>
      <c r="I695" s="662" t="s">
        <v>18</v>
      </c>
      <c r="J695" s="662">
        <v>-224.3</v>
      </c>
      <c r="K695" s="802">
        <v>-224.3</v>
      </c>
    </row>
    <row r="696" spans="2:11" x14ac:dyDescent="0.25">
      <c r="B696" s="549" t="s">
        <v>354</v>
      </c>
      <c r="D696" s="898" t="s">
        <v>18</v>
      </c>
      <c r="E696" s="812" t="s">
        <v>18</v>
      </c>
      <c r="F696" s="812">
        <v>-0.7</v>
      </c>
      <c r="G696" s="812">
        <v>-40.700000000000003</v>
      </c>
      <c r="H696" s="812">
        <v>-41.1</v>
      </c>
      <c r="I696" s="812">
        <v>27.3</v>
      </c>
      <c r="J696" s="811" t="s">
        <v>18</v>
      </c>
      <c r="K696" s="808">
        <v>-55.2</v>
      </c>
    </row>
    <row r="697" spans="2:11" ht="15.75" thickBot="1" x14ac:dyDescent="0.3">
      <c r="B697" s="551" t="s">
        <v>461</v>
      </c>
      <c r="D697" s="848"/>
      <c r="E697" s="787"/>
      <c r="F697" s="787"/>
      <c r="G697" s="787"/>
      <c r="H697" s="787"/>
      <c r="I697" s="787"/>
      <c r="J697" s="569"/>
      <c r="K697" s="802"/>
    </row>
    <row r="698" spans="2:11" ht="15.75" thickBot="1" x14ac:dyDescent="0.3">
      <c r="B698" s="553" t="s">
        <v>76</v>
      </c>
      <c r="D698" s="787" t="s">
        <v>18</v>
      </c>
      <c r="E698" s="787" t="s">
        <v>18</v>
      </c>
      <c r="F698" s="787">
        <v>-0.7</v>
      </c>
      <c r="G698" s="787">
        <v>-40.700000000000003</v>
      </c>
      <c r="H698" s="787">
        <v>-41.1</v>
      </c>
      <c r="I698" s="787">
        <v>27.3</v>
      </c>
      <c r="J698" s="787">
        <v>-224.3</v>
      </c>
      <c r="K698" s="802">
        <v>-279.5</v>
      </c>
    </row>
    <row r="699" spans="2:11" ht="12.75" customHeight="1" x14ac:dyDescent="0.25">
      <c r="B699" s="557" t="s">
        <v>398</v>
      </c>
      <c r="D699" s="849" t="s">
        <v>18</v>
      </c>
      <c r="E699" s="786">
        <v>1</v>
      </c>
      <c r="F699" s="786" t="s">
        <v>18</v>
      </c>
      <c r="G699" s="786" t="s">
        <v>18</v>
      </c>
      <c r="H699" s="786" t="s">
        <v>18</v>
      </c>
      <c r="I699" s="786" t="s">
        <v>18</v>
      </c>
      <c r="J699" s="567">
        <v>-1</v>
      </c>
      <c r="K699" s="808" t="s">
        <v>18</v>
      </c>
    </row>
    <row r="700" spans="2:11" ht="13.5" customHeight="1" thickBot="1" x14ac:dyDescent="0.3">
      <c r="B700" s="652" t="s">
        <v>399</v>
      </c>
      <c r="D700" s="848"/>
      <c r="E700" s="787"/>
      <c r="F700" s="787"/>
      <c r="G700" s="787"/>
      <c r="H700" s="787"/>
      <c r="I700" s="787"/>
      <c r="J700" s="569"/>
      <c r="K700" s="802"/>
    </row>
    <row r="701" spans="2:11" ht="15.75" thickBot="1" x14ac:dyDescent="0.3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802" t="s">
        <v>693</v>
      </c>
    </row>
    <row r="702" spans="2:11" ht="15.75" thickBot="1" x14ac:dyDescent="0.3">
      <c r="B702" s="561"/>
      <c r="D702" s="664"/>
      <c r="E702" s="664"/>
      <c r="F702" s="664"/>
      <c r="G702" s="664"/>
      <c r="H702" s="664"/>
      <c r="I702" s="664"/>
      <c r="J702" s="664"/>
      <c r="K702" s="803"/>
    </row>
    <row r="703" spans="2:11" ht="15.75" thickBot="1" x14ac:dyDescent="0.3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800">
        <v>3483.5</v>
      </c>
    </row>
    <row r="704" spans="2:11" ht="15.75" thickBot="1" x14ac:dyDescent="0.3">
      <c r="B704" s="551" t="s">
        <v>648</v>
      </c>
      <c r="D704" s="804" t="s">
        <v>711</v>
      </c>
      <c r="E704" s="804" t="s">
        <v>711</v>
      </c>
      <c r="F704" s="804" t="s">
        <v>712</v>
      </c>
      <c r="G704" s="804" t="s">
        <v>713</v>
      </c>
      <c r="H704" s="804" t="s">
        <v>714</v>
      </c>
      <c r="I704" s="804" t="s">
        <v>715</v>
      </c>
      <c r="J704" s="804">
        <v>2.8</v>
      </c>
      <c r="K704" s="802">
        <v>2.8</v>
      </c>
    </row>
    <row r="705" spans="2:11" ht="15.75" thickBot="1" x14ac:dyDescent="0.3">
      <c r="B705" s="805" t="s">
        <v>649</v>
      </c>
      <c r="D705" s="806">
        <v>2239.3000000000002</v>
      </c>
      <c r="E705" s="642">
        <v>628.20000000000005</v>
      </c>
      <c r="F705" s="807">
        <v>-12.9</v>
      </c>
      <c r="G705" s="642">
        <v>-32.799999999999997</v>
      </c>
      <c r="H705" s="642">
        <v>1.5</v>
      </c>
      <c r="I705" s="642">
        <v>75.8</v>
      </c>
      <c r="J705" s="807">
        <v>587.20000000000005</v>
      </c>
      <c r="K705" s="800">
        <v>3486.3</v>
      </c>
    </row>
    <row r="706" spans="2:11" ht="15.75" thickBot="1" x14ac:dyDescent="0.3">
      <c r="B706" s="801" t="s">
        <v>73</v>
      </c>
      <c r="D706" s="804" t="s">
        <v>711</v>
      </c>
      <c r="E706" s="804" t="s">
        <v>711</v>
      </c>
      <c r="F706" s="804" t="s">
        <v>712</v>
      </c>
      <c r="G706" s="804" t="s">
        <v>713</v>
      </c>
      <c r="H706" s="804" t="s">
        <v>714</v>
      </c>
      <c r="I706" s="804" t="s">
        <v>715</v>
      </c>
      <c r="J706" s="804">
        <v>36</v>
      </c>
      <c r="K706" s="802">
        <v>36</v>
      </c>
    </row>
    <row r="707" spans="2:11" x14ac:dyDescent="0.25">
      <c r="B707" s="549" t="s">
        <v>354</v>
      </c>
      <c r="D707" s="896" t="s">
        <v>711</v>
      </c>
      <c r="E707" s="810" t="s">
        <v>711</v>
      </c>
      <c r="F707" s="810">
        <v>0.7</v>
      </c>
      <c r="G707" s="810">
        <v>-42.2</v>
      </c>
      <c r="H707" s="810">
        <v>8</v>
      </c>
      <c r="I707" s="810">
        <v>1.7</v>
      </c>
      <c r="J707" s="809" t="s">
        <v>711</v>
      </c>
      <c r="K707" s="808">
        <v>-31.8</v>
      </c>
    </row>
    <row r="708" spans="2:11" ht="15.75" thickBot="1" x14ac:dyDescent="0.3">
      <c r="B708" s="551" t="s">
        <v>461</v>
      </c>
      <c r="D708" s="846"/>
      <c r="E708" s="785"/>
      <c r="F708" s="785"/>
      <c r="G708" s="785"/>
      <c r="H708" s="785"/>
      <c r="I708" s="785"/>
      <c r="J708" s="576"/>
      <c r="K708" s="802"/>
    </row>
    <row r="709" spans="2:11" ht="15.75" thickBot="1" x14ac:dyDescent="0.3">
      <c r="B709" s="553" t="s">
        <v>76</v>
      </c>
      <c r="D709" s="785" t="s">
        <v>711</v>
      </c>
      <c r="E709" s="785" t="s">
        <v>711</v>
      </c>
      <c r="F709" s="785">
        <v>0.7</v>
      </c>
      <c r="G709" s="785">
        <v>-42.2</v>
      </c>
      <c r="H709" s="785">
        <v>8</v>
      </c>
      <c r="I709" s="785">
        <v>1.7</v>
      </c>
      <c r="J709" s="785">
        <v>36</v>
      </c>
      <c r="K709" s="802">
        <v>4.2</v>
      </c>
    </row>
    <row r="710" spans="2:11" ht="15.75" thickBot="1" x14ac:dyDescent="0.3">
      <c r="B710" s="801" t="s">
        <v>78</v>
      </c>
      <c r="D710" s="804" t="s">
        <v>711</v>
      </c>
      <c r="E710" s="804" t="s">
        <v>711</v>
      </c>
      <c r="F710" s="804" t="s">
        <v>712</v>
      </c>
      <c r="G710" s="804" t="s">
        <v>713</v>
      </c>
      <c r="H710" s="804" t="s">
        <v>714</v>
      </c>
      <c r="I710" s="804" t="s">
        <v>715</v>
      </c>
      <c r="J710" s="804">
        <v>-67.2</v>
      </c>
      <c r="K710" s="802">
        <v>-67.2</v>
      </c>
    </row>
    <row r="711" spans="2:11" x14ac:dyDescent="0.25">
      <c r="B711" s="557" t="s">
        <v>398</v>
      </c>
      <c r="D711" s="896" t="s">
        <v>711</v>
      </c>
      <c r="E711" s="810">
        <v>153.19999999999999</v>
      </c>
      <c r="F711" s="810" t="s">
        <v>712</v>
      </c>
      <c r="G711" s="810" t="s">
        <v>713</v>
      </c>
      <c r="H711" s="810" t="s">
        <v>714</v>
      </c>
      <c r="I711" s="810" t="s">
        <v>715</v>
      </c>
      <c r="J711" s="809">
        <v>-153.19999999999999</v>
      </c>
      <c r="K711" s="808" t="s">
        <v>716</v>
      </c>
    </row>
    <row r="712" spans="2:11" ht="15.75" thickBot="1" x14ac:dyDescent="0.3">
      <c r="B712" s="557" t="s">
        <v>399</v>
      </c>
      <c r="D712" s="846"/>
      <c r="E712" s="785"/>
      <c r="F712" s="785"/>
      <c r="G712" s="785"/>
      <c r="H712" s="785"/>
      <c r="I712" s="785"/>
      <c r="J712" s="576"/>
      <c r="K712" s="802"/>
    </row>
    <row r="713" spans="2:11" ht="15.75" thickBot="1" x14ac:dyDescent="0.3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800">
        <v>3423.3</v>
      </c>
    </row>
    <row r="716" spans="2:11" ht="45" x14ac:dyDescent="0.25">
      <c r="B716" s="510" t="s">
        <v>731</v>
      </c>
    </row>
    <row r="718" spans="2:11" ht="15" customHeight="1" x14ac:dyDescent="0.25">
      <c r="B718" s="840"/>
      <c r="D718" s="839" t="s">
        <v>42</v>
      </c>
      <c r="E718" s="839" t="s">
        <v>43</v>
      </c>
      <c r="F718" s="841" t="s">
        <v>44</v>
      </c>
      <c r="G718" s="841"/>
      <c r="H718" s="841"/>
      <c r="I718" s="820" t="s">
        <v>517</v>
      </c>
      <c r="J718" s="839" t="s">
        <v>128</v>
      </c>
      <c r="K718" s="839" t="s">
        <v>519</v>
      </c>
    </row>
    <row r="719" spans="2:11" ht="24.75" thickBot="1" x14ac:dyDescent="0.3">
      <c r="B719" s="840"/>
      <c r="D719" s="839"/>
      <c r="E719" s="839"/>
      <c r="F719" s="842"/>
      <c r="G719" s="842"/>
      <c r="H719" s="842"/>
      <c r="I719" s="820" t="s">
        <v>518</v>
      </c>
      <c r="J719" s="839"/>
      <c r="K719" s="839"/>
    </row>
    <row r="720" spans="2:11" ht="48" x14ac:dyDescent="0.25">
      <c r="B720" s="840"/>
      <c r="D720" s="839"/>
      <c r="E720" s="839"/>
      <c r="F720" s="822" t="s">
        <v>520</v>
      </c>
      <c r="G720" s="820" t="s">
        <v>389</v>
      </c>
      <c r="H720" s="822" t="s">
        <v>523</v>
      </c>
      <c r="I720" s="654"/>
      <c r="J720" s="839"/>
      <c r="K720" s="839"/>
    </row>
    <row r="721" spans="2:11" x14ac:dyDescent="0.25">
      <c r="B721" s="840"/>
      <c r="D721" s="839"/>
      <c r="E721" s="839"/>
      <c r="F721" s="820"/>
      <c r="G721" s="820"/>
      <c r="H721" s="820"/>
      <c r="I721" s="654"/>
      <c r="J721" s="654"/>
      <c r="K721" s="654"/>
    </row>
    <row r="722" spans="2:11" ht="15.75" thickBot="1" x14ac:dyDescent="0.3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800">
        <v>3143.8</v>
      </c>
    </row>
    <row r="723" spans="2:11" ht="15.75" thickBot="1" x14ac:dyDescent="0.3">
      <c r="B723" s="801" t="s">
        <v>176</v>
      </c>
      <c r="D723" s="662" t="s">
        <v>18</v>
      </c>
      <c r="E723" s="662" t="s">
        <v>18</v>
      </c>
      <c r="F723" s="662" t="s">
        <v>18</v>
      </c>
      <c r="G723" s="662" t="s">
        <v>18</v>
      </c>
      <c r="H723" s="662" t="s">
        <v>18</v>
      </c>
      <c r="I723" s="662" t="s">
        <v>18</v>
      </c>
      <c r="J723" s="662">
        <v>-71.3</v>
      </c>
      <c r="K723" s="802">
        <v>-71.3</v>
      </c>
    </row>
    <row r="724" spans="2:11" x14ac:dyDescent="0.25">
      <c r="B724" s="549" t="s">
        <v>354</v>
      </c>
      <c r="D724" s="898" t="s">
        <v>18</v>
      </c>
      <c r="E724" s="821" t="s">
        <v>18</v>
      </c>
      <c r="F724" s="821" t="s">
        <v>18</v>
      </c>
      <c r="G724" s="821" t="s">
        <v>18</v>
      </c>
      <c r="H724" s="821">
        <v>-2.7</v>
      </c>
      <c r="I724" s="821">
        <v>11.4</v>
      </c>
      <c r="J724" s="811" t="s">
        <v>18</v>
      </c>
      <c r="K724" s="899">
        <v>8.6999999999999993</v>
      </c>
    </row>
    <row r="725" spans="2:11" ht="15.75" thickBot="1" x14ac:dyDescent="0.3">
      <c r="B725" s="551" t="s">
        <v>355</v>
      </c>
      <c r="D725" s="848"/>
      <c r="E725" s="819"/>
      <c r="F725" s="819"/>
      <c r="G725" s="819"/>
      <c r="H725" s="819"/>
      <c r="I725" s="819"/>
      <c r="J725" s="569"/>
      <c r="K725" s="900"/>
    </row>
    <row r="726" spans="2:11" ht="15.75" thickBot="1" x14ac:dyDescent="0.3">
      <c r="B726" s="553" t="s">
        <v>76</v>
      </c>
      <c r="D726" s="819" t="s">
        <v>18</v>
      </c>
      <c r="E726" s="819" t="s">
        <v>18</v>
      </c>
      <c r="F726" s="819" t="s">
        <v>18</v>
      </c>
      <c r="G726" s="819" t="s">
        <v>18</v>
      </c>
      <c r="H726" s="819">
        <v>-2.7</v>
      </c>
      <c r="I726" s="819">
        <v>11.4</v>
      </c>
      <c r="J726" s="819">
        <v>-71.3</v>
      </c>
      <c r="K726" s="802">
        <v>-62.6</v>
      </c>
    </row>
    <row r="727" spans="2:11" ht="15.75" thickBot="1" x14ac:dyDescent="0.3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802">
        <v>3081.2</v>
      </c>
    </row>
    <row r="728" spans="2:11" ht="15.75" thickBot="1" x14ac:dyDescent="0.3">
      <c r="B728" s="561"/>
      <c r="D728" s="664"/>
      <c r="E728" s="664"/>
      <c r="F728" s="664"/>
      <c r="G728" s="664"/>
      <c r="H728" s="664"/>
      <c r="I728" s="664"/>
      <c r="J728" s="664"/>
      <c r="K728" s="803"/>
    </row>
    <row r="729" spans="2:11" ht="15.75" thickBot="1" x14ac:dyDescent="0.3">
      <c r="B729" s="805" t="s">
        <v>639</v>
      </c>
      <c r="D729" s="806">
        <v>2239.3000000000002</v>
      </c>
      <c r="E729" s="642">
        <v>781.4</v>
      </c>
      <c r="F729" s="807">
        <v>-12.2</v>
      </c>
      <c r="G729" s="642">
        <v>-75</v>
      </c>
      <c r="H729" s="642">
        <v>9.5</v>
      </c>
      <c r="I729" s="642">
        <v>77.5</v>
      </c>
      <c r="J729" s="807">
        <v>402.8</v>
      </c>
      <c r="K729" s="800">
        <v>3423.3</v>
      </c>
    </row>
    <row r="730" spans="2:11" ht="15.75" thickBot="1" x14ac:dyDescent="0.3">
      <c r="B730" s="801" t="s">
        <v>176</v>
      </c>
      <c r="D730" s="804" t="s">
        <v>711</v>
      </c>
      <c r="E730" s="804" t="s">
        <v>711</v>
      </c>
      <c r="F730" s="804" t="s">
        <v>712</v>
      </c>
      <c r="G730" s="804" t="s">
        <v>713</v>
      </c>
      <c r="H730" s="804" t="s">
        <v>714</v>
      </c>
      <c r="I730" s="804" t="s">
        <v>715</v>
      </c>
      <c r="J730" s="804">
        <v>-114.4</v>
      </c>
      <c r="K730" s="802">
        <v>-114.4</v>
      </c>
    </row>
    <row r="731" spans="2:11" x14ac:dyDescent="0.25">
      <c r="B731" s="549" t="s">
        <v>354</v>
      </c>
      <c r="D731" s="896" t="s">
        <v>711</v>
      </c>
      <c r="E731" s="817" t="s">
        <v>711</v>
      </c>
      <c r="F731" s="817" t="s">
        <v>711</v>
      </c>
      <c r="G731" s="817" t="s">
        <v>711</v>
      </c>
      <c r="H731" s="817">
        <v>-37.1</v>
      </c>
      <c r="I731" s="817">
        <v>-7</v>
      </c>
      <c r="J731" s="809" t="s">
        <v>711</v>
      </c>
      <c r="K731" s="899">
        <v>-44.1</v>
      </c>
    </row>
    <row r="732" spans="2:11" ht="15.75" thickBot="1" x14ac:dyDescent="0.3">
      <c r="B732" s="551" t="s">
        <v>355</v>
      </c>
      <c r="D732" s="846"/>
      <c r="E732" s="818"/>
      <c r="F732" s="818"/>
      <c r="G732" s="818"/>
      <c r="H732" s="818"/>
      <c r="I732" s="818"/>
      <c r="J732" s="576"/>
      <c r="K732" s="900"/>
    </row>
    <row r="733" spans="2:11" ht="15.75" thickBot="1" x14ac:dyDescent="0.3">
      <c r="B733" s="553" t="s">
        <v>76</v>
      </c>
      <c r="D733" s="818" t="s">
        <v>711</v>
      </c>
      <c r="E733" s="818" t="s">
        <v>711</v>
      </c>
      <c r="F733" s="818" t="s">
        <v>711</v>
      </c>
      <c r="G733" s="818" t="s">
        <v>711</v>
      </c>
      <c r="H733" s="818">
        <v>-37.1</v>
      </c>
      <c r="I733" s="818">
        <v>-7</v>
      </c>
      <c r="J733" s="818">
        <v>-114.4</v>
      </c>
      <c r="K733" s="802">
        <v>-158.5</v>
      </c>
    </row>
    <row r="734" spans="2:11" ht="15.75" thickBot="1" x14ac:dyDescent="0.3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800">
        <v>3264.8</v>
      </c>
    </row>
  </sheetData>
  <mergeCells count="250"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D711:D712"/>
    <mergeCell ref="D699:D700"/>
    <mergeCell ref="B690:B693"/>
    <mergeCell ref="D690:D693"/>
    <mergeCell ref="F690:F691"/>
    <mergeCell ref="J690:J692"/>
    <mergeCell ref="K690:K692"/>
    <mergeCell ref="D707:D708"/>
    <mergeCell ref="E690:E693"/>
    <mergeCell ref="D696:D697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K643:K646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I79"/>
  <sheetViews>
    <sheetView showGridLines="0" topLeftCell="A36" zoomScale="66" zoomScaleNormal="66" zoomScaleSheetLayoutView="100" workbookViewId="0">
      <pane xSplit="3" topLeftCell="AI1" activePane="topRight" state="frozen"/>
      <selection activeCell="AC12" sqref="AC12"/>
      <selection pane="topRight" activeCell="B72" sqref="B72"/>
    </sheetView>
  </sheetViews>
  <sheetFormatPr defaultRowHeight="15" outlineLevelRow="2" outlineLevelCol="1" x14ac:dyDescent="0.25"/>
  <cols>
    <col min="1" max="1" width="1.85546875" customWidth="1"/>
    <col min="2" max="2" width="59.8554687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5" width="18" style="237" customWidth="1"/>
    <col min="36" max="240" width="9.140625" style="237"/>
    <col min="241" max="241" width="1.42578125" style="237" customWidth="1"/>
    <col min="242" max="242" width="60.85546875" style="237" customWidth="1"/>
    <col min="243" max="243" width="6" style="237" customWidth="1"/>
    <col min="244" max="244" width="14.140625" style="237" bestFit="1" customWidth="1"/>
    <col min="245" max="245" width="1.85546875" style="237" customWidth="1"/>
    <col min="246" max="246" width="14.140625" style="237" bestFit="1" customWidth="1"/>
    <col min="247" max="248" width="11.140625" style="237" bestFit="1" customWidth="1"/>
    <col min="249" max="496" width="9.140625" style="237"/>
    <col min="497" max="497" width="1.42578125" style="237" customWidth="1"/>
    <col min="498" max="498" width="60.85546875" style="237" customWidth="1"/>
    <col min="499" max="499" width="6" style="237" customWidth="1"/>
    <col min="500" max="500" width="14.140625" style="237" bestFit="1" customWidth="1"/>
    <col min="501" max="501" width="1.85546875" style="237" customWidth="1"/>
    <col min="502" max="502" width="14.140625" style="237" bestFit="1" customWidth="1"/>
    <col min="503" max="504" width="11.140625" style="237" bestFit="1" customWidth="1"/>
    <col min="505" max="752" width="9.140625" style="237"/>
    <col min="753" max="753" width="1.42578125" style="237" customWidth="1"/>
    <col min="754" max="754" width="60.85546875" style="237" customWidth="1"/>
    <col min="755" max="755" width="6" style="237" customWidth="1"/>
    <col min="756" max="756" width="14.140625" style="237" bestFit="1" customWidth="1"/>
    <col min="757" max="757" width="1.85546875" style="237" customWidth="1"/>
    <col min="758" max="758" width="14.140625" style="237" bestFit="1" customWidth="1"/>
    <col min="759" max="760" width="11.140625" style="237" bestFit="1" customWidth="1"/>
    <col min="761" max="1008" width="9.140625" style="237"/>
    <col min="1009" max="1009" width="1.42578125" style="237" customWidth="1"/>
    <col min="1010" max="1010" width="60.85546875" style="237" customWidth="1"/>
    <col min="1011" max="1011" width="6" style="237" customWidth="1"/>
    <col min="1012" max="1012" width="14.140625" style="237" bestFit="1" customWidth="1"/>
    <col min="1013" max="1013" width="1.85546875" style="237" customWidth="1"/>
    <col min="1014" max="1014" width="14.140625" style="237" bestFit="1" customWidth="1"/>
    <col min="1015" max="1016" width="11.140625" style="237" bestFit="1" customWidth="1"/>
    <col min="1017" max="1264" width="9.140625" style="237"/>
    <col min="1265" max="1265" width="1.42578125" style="237" customWidth="1"/>
    <col min="1266" max="1266" width="60.85546875" style="237" customWidth="1"/>
    <col min="1267" max="1267" width="6" style="237" customWidth="1"/>
    <col min="1268" max="1268" width="14.140625" style="237" bestFit="1" customWidth="1"/>
    <col min="1269" max="1269" width="1.85546875" style="237" customWidth="1"/>
    <col min="1270" max="1270" width="14.140625" style="237" bestFit="1" customWidth="1"/>
    <col min="1271" max="1272" width="11.140625" style="237" bestFit="1" customWidth="1"/>
    <col min="1273" max="1520" width="9.140625" style="237"/>
    <col min="1521" max="1521" width="1.42578125" style="237" customWidth="1"/>
    <col min="1522" max="1522" width="60.85546875" style="237" customWidth="1"/>
    <col min="1523" max="1523" width="6" style="237" customWidth="1"/>
    <col min="1524" max="1524" width="14.140625" style="237" bestFit="1" customWidth="1"/>
    <col min="1525" max="1525" width="1.85546875" style="237" customWidth="1"/>
    <col min="1526" max="1526" width="14.140625" style="237" bestFit="1" customWidth="1"/>
    <col min="1527" max="1528" width="11.140625" style="237" bestFit="1" customWidth="1"/>
    <col min="1529" max="1776" width="9.140625" style="237"/>
    <col min="1777" max="1777" width="1.42578125" style="237" customWidth="1"/>
    <col min="1778" max="1778" width="60.85546875" style="237" customWidth="1"/>
    <col min="1779" max="1779" width="6" style="237" customWidth="1"/>
    <col min="1780" max="1780" width="14.140625" style="237" bestFit="1" customWidth="1"/>
    <col min="1781" max="1781" width="1.85546875" style="237" customWidth="1"/>
    <col min="1782" max="1782" width="14.140625" style="237" bestFit="1" customWidth="1"/>
    <col min="1783" max="1784" width="11.140625" style="237" bestFit="1" customWidth="1"/>
    <col min="1785" max="2032" width="9.140625" style="237"/>
    <col min="2033" max="2033" width="1.42578125" style="237" customWidth="1"/>
    <col min="2034" max="2034" width="60.85546875" style="237" customWidth="1"/>
    <col min="2035" max="2035" width="6" style="237" customWidth="1"/>
    <col min="2036" max="2036" width="14.140625" style="237" bestFit="1" customWidth="1"/>
    <col min="2037" max="2037" width="1.85546875" style="237" customWidth="1"/>
    <col min="2038" max="2038" width="14.140625" style="237" bestFit="1" customWidth="1"/>
    <col min="2039" max="2040" width="11.140625" style="237" bestFit="1" customWidth="1"/>
    <col min="2041" max="2288" width="9.140625" style="237"/>
    <col min="2289" max="2289" width="1.42578125" style="237" customWidth="1"/>
    <col min="2290" max="2290" width="60.85546875" style="237" customWidth="1"/>
    <col min="2291" max="2291" width="6" style="237" customWidth="1"/>
    <col min="2292" max="2292" width="14.140625" style="237" bestFit="1" customWidth="1"/>
    <col min="2293" max="2293" width="1.85546875" style="237" customWidth="1"/>
    <col min="2294" max="2294" width="14.140625" style="237" bestFit="1" customWidth="1"/>
    <col min="2295" max="2296" width="11.140625" style="237" bestFit="1" customWidth="1"/>
    <col min="2297" max="2544" width="9.140625" style="237"/>
    <col min="2545" max="2545" width="1.42578125" style="237" customWidth="1"/>
    <col min="2546" max="2546" width="60.85546875" style="237" customWidth="1"/>
    <col min="2547" max="2547" width="6" style="237" customWidth="1"/>
    <col min="2548" max="2548" width="14.140625" style="237" bestFit="1" customWidth="1"/>
    <col min="2549" max="2549" width="1.85546875" style="237" customWidth="1"/>
    <col min="2550" max="2550" width="14.140625" style="237" bestFit="1" customWidth="1"/>
    <col min="2551" max="2552" width="11.140625" style="237" bestFit="1" customWidth="1"/>
    <col min="2553" max="2800" width="9.140625" style="237"/>
    <col min="2801" max="2801" width="1.42578125" style="237" customWidth="1"/>
    <col min="2802" max="2802" width="60.85546875" style="237" customWidth="1"/>
    <col min="2803" max="2803" width="6" style="237" customWidth="1"/>
    <col min="2804" max="2804" width="14.140625" style="237" bestFit="1" customWidth="1"/>
    <col min="2805" max="2805" width="1.85546875" style="237" customWidth="1"/>
    <col min="2806" max="2806" width="14.140625" style="237" bestFit="1" customWidth="1"/>
    <col min="2807" max="2808" width="11.140625" style="237" bestFit="1" customWidth="1"/>
    <col min="2809" max="3056" width="9.140625" style="237"/>
    <col min="3057" max="3057" width="1.42578125" style="237" customWidth="1"/>
    <col min="3058" max="3058" width="60.85546875" style="237" customWidth="1"/>
    <col min="3059" max="3059" width="6" style="237" customWidth="1"/>
    <col min="3060" max="3060" width="14.140625" style="237" bestFit="1" customWidth="1"/>
    <col min="3061" max="3061" width="1.85546875" style="237" customWidth="1"/>
    <col min="3062" max="3062" width="14.140625" style="237" bestFit="1" customWidth="1"/>
    <col min="3063" max="3064" width="11.140625" style="237" bestFit="1" customWidth="1"/>
    <col min="3065" max="3312" width="9.140625" style="237"/>
    <col min="3313" max="3313" width="1.42578125" style="237" customWidth="1"/>
    <col min="3314" max="3314" width="60.85546875" style="237" customWidth="1"/>
    <col min="3315" max="3315" width="6" style="237" customWidth="1"/>
    <col min="3316" max="3316" width="14.140625" style="237" bestFit="1" customWidth="1"/>
    <col min="3317" max="3317" width="1.85546875" style="237" customWidth="1"/>
    <col min="3318" max="3318" width="14.140625" style="237" bestFit="1" customWidth="1"/>
    <col min="3319" max="3320" width="11.140625" style="237" bestFit="1" customWidth="1"/>
    <col min="3321" max="3568" width="9.140625" style="237"/>
    <col min="3569" max="3569" width="1.42578125" style="237" customWidth="1"/>
    <col min="3570" max="3570" width="60.85546875" style="237" customWidth="1"/>
    <col min="3571" max="3571" width="6" style="237" customWidth="1"/>
    <col min="3572" max="3572" width="14.140625" style="237" bestFit="1" customWidth="1"/>
    <col min="3573" max="3573" width="1.85546875" style="237" customWidth="1"/>
    <col min="3574" max="3574" width="14.140625" style="237" bestFit="1" customWidth="1"/>
    <col min="3575" max="3576" width="11.140625" style="237" bestFit="1" customWidth="1"/>
    <col min="3577" max="3824" width="9.140625" style="237"/>
    <col min="3825" max="3825" width="1.42578125" style="237" customWidth="1"/>
    <col min="3826" max="3826" width="60.85546875" style="237" customWidth="1"/>
    <col min="3827" max="3827" width="6" style="237" customWidth="1"/>
    <col min="3828" max="3828" width="14.140625" style="237" bestFit="1" customWidth="1"/>
    <col min="3829" max="3829" width="1.85546875" style="237" customWidth="1"/>
    <col min="3830" max="3830" width="14.140625" style="237" bestFit="1" customWidth="1"/>
    <col min="3831" max="3832" width="11.140625" style="237" bestFit="1" customWidth="1"/>
    <col min="3833" max="4080" width="9.140625" style="237"/>
    <col min="4081" max="4081" width="1.42578125" style="237" customWidth="1"/>
    <col min="4082" max="4082" width="60.85546875" style="237" customWidth="1"/>
    <col min="4083" max="4083" width="6" style="237" customWidth="1"/>
    <col min="4084" max="4084" width="14.140625" style="237" bestFit="1" customWidth="1"/>
    <col min="4085" max="4085" width="1.85546875" style="237" customWidth="1"/>
    <col min="4086" max="4086" width="14.140625" style="237" bestFit="1" customWidth="1"/>
    <col min="4087" max="4088" width="11.140625" style="237" bestFit="1" customWidth="1"/>
    <col min="4089" max="4336" width="9.140625" style="237"/>
    <col min="4337" max="4337" width="1.42578125" style="237" customWidth="1"/>
    <col min="4338" max="4338" width="60.85546875" style="237" customWidth="1"/>
    <col min="4339" max="4339" width="6" style="237" customWidth="1"/>
    <col min="4340" max="4340" width="14.140625" style="237" bestFit="1" customWidth="1"/>
    <col min="4341" max="4341" width="1.85546875" style="237" customWidth="1"/>
    <col min="4342" max="4342" width="14.140625" style="237" bestFit="1" customWidth="1"/>
    <col min="4343" max="4344" width="11.140625" style="237" bestFit="1" customWidth="1"/>
    <col min="4345" max="4592" width="9.140625" style="237"/>
    <col min="4593" max="4593" width="1.42578125" style="237" customWidth="1"/>
    <col min="4594" max="4594" width="60.85546875" style="237" customWidth="1"/>
    <col min="4595" max="4595" width="6" style="237" customWidth="1"/>
    <col min="4596" max="4596" width="14.140625" style="237" bestFit="1" customWidth="1"/>
    <col min="4597" max="4597" width="1.85546875" style="237" customWidth="1"/>
    <col min="4598" max="4598" width="14.140625" style="237" bestFit="1" customWidth="1"/>
    <col min="4599" max="4600" width="11.140625" style="237" bestFit="1" customWidth="1"/>
    <col min="4601" max="4848" width="9.140625" style="237"/>
    <col min="4849" max="4849" width="1.42578125" style="237" customWidth="1"/>
    <col min="4850" max="4850" width="60.85546875" style="237" customWidth="1"/>
    <col min="4851" max="4851" width="6" style="237" customWidth="1"/>
    <col min="4852" max="4852" width="14.140625" style="237" bestFit="1" customWidth="1"/>
    <col min="4853" max="4853" width="1.85546875" style="237" customWidth="1"/>
    <col min="4854" max="4854" width="14.140625" style="237" bestFit="1" customWidth="1"/>
    <col min="4855" max="4856" width="11.140625" style="237" bestFit="1" customWidth="1"/>
    <col min="4857" max="5104" width="9.140625" style="237"/>
    <col min="5105" max="5105" width="1.42578125" style="237" customWidth="1"/>
    <col min="5106" max="5106" width="60.85546875" style="237" customWidth="1"/>
    <col min="5107" max="5107" width="6" style="237" customWidth="1"/>
    <col min="5108" max="5108" width="14.140625" style="237" bestFit="1" customWidth="1"/>
    <col min="5109" max="5109" width="1.85546875" style="237" customWidth="1"/>
    <col min="5110" max="5110" width="14.140625" style="237" bestFit="1" customWidth="1"/>
    <col min="5111" max="5112" width="11.140625" style="237" bestFit="1" customWidth="1"/>
    <col min="5113" max="5360" width="9.140625" style="237"/>
    <col min="5361" max="5361" width="1.42578125" style="237" customWidth="1"/>
    <col min="5362" max="5362" width="60.85546875" style="237" customWidth="1"/>
    <col min="5363" max="5363" width="6" style="237" customWidth="1"/>
    <col min="5364" max="5364" width="14.140625" style="237" bestFit="1" customWidth="1"/>
    <col min="5365" max="5365" width="1.85546875" style="237" customWidth="1"/>
    <col min="5366" max="5366" width="14.140625" style="237" bestFit="1" customWidth="1"/>
    <col min="5367" max="5368" width="11.140625" style="237" bestFit="1" customWidth="1"/>
    <col min="5369" max="5616" width="9.140625" style="237"/>
    <col min="5617" max="5617" width="1.42578125" style="237" customWidth="1"/>
    <col min="5618" max="5618" width="60.85546875" style="237" customWidth="1"/>
    <col min="5619" max="5619" width="6" style="237" customWidth="1"/>
    <col min="5620" max="5620" width="14.140625" style="237" bestFit="1" customWidth="1"/>
    <col min="5621" max="5621" width="1.85546875" style="237" customWidth="1"/>
    <col min="5622" max="5622" width="14.140625" style="237" bestFit="1" customWidth="1"/>
    <col min="5623" max="5624" width="11.140625" style="237" bestFit="1" customWidth="1"/>
    <col min="5625" max="5872" width="9.140625" style="237"/>
    <col min="5873" max="5873" width="1.42578125" style="237" customWidth="1"/>
    <col min="5874" max="5874" width="60.85546875" style="237" customWidth="1"/>
    <col min="5875" max="5875" width="6" style="237" customWidth="1"/>
    <col min="5876" max="5876" width="14.140625" style="237" bestFit="1" customWidth="1"/>
    <col min="5877" max="5877" width="1.85546875" style="237" customWidth="1"/>
    <col min="5878" max="5878" width="14.140625" style="237" bestFit="1" customWidth="1"/>
    <col min="5879" max="5880" width="11.140625" style="237" bestFit="1" customWidth="1"/>
    <col min="5881" max="6128" width="9.140625" style="237"/>
    <col min="6129" max="6129" width="1.42578125" style="237" customWidth="1"/>
    <col min="6130" max="6130" width="60.85546875" style="237" customWidth="1"/>
    <col min="6131" max="6131" width="6" style="237" customWidth="1"/>
    <col min="6132" max="6132" width="14.140625" style="237" bestFit="1" customWidth="1"/>
    <col min="6133" max="6133" width="1.85546875" style="237" customWidth="1"/>
    <col min="6134" max="6134" width="14.140625" style="237" bestFit="1" customWidth="1"/>
    <col min="6135" max="6136" width="11.140625" style="237" bestFit="1" customWidth="1"/>
    <col min="6137" max="6384" width="9.140625" style="237"/>
    <col min="6385" max="6385" width="1.42578125" style="237" customWidth="1"/>
    <col min="6386" max="6386" width="60.85546875" style="237" customWidth="1"/>
    <col min="6387" max="6387" width="6" style="237" customWidth="1"/>
    <col min="6388" max="6388" width="14.140625" style="237" bestFit="1" customWidth="1"/>
    <col min="6389" max="6389" width="1.85546875" style="237" customWidth="1"/>
    <col min="6390" max="6390" width="14.140625" style="237" bestFit="1" customWidth="1"/>
    <col min="6391" max="6392" width="11.140625" style="237" bestFit="1" customWidth="1"/>
    <col min="6393" max="6640" width="9.140625" style="237"/>
    <col min="6641" max="6641" width="1.42578125" style="237" customWidth="1"/>
    <col min="6642" max="6642" width="60.85546875" style="237" customWidth="1"/>
    <col min="6643" max="6643" width="6" style="237" customWidth="1"/>
    <col min="6644" max="6644" width="14.140625" style="237" bestFit="1" customWidth="1"/>
    <col min="6645" max="6645" width="1.85546875" style="237" customWidth="1"/>
    <col min="6646" max="6646" width="14.140625" style="237" bestFit="1" customWidth="1"/>
    <col min="6647" max="6648" width="11.140625" style="237" bestFit="1" customWidth="1"/>
    <col min="6649" max="6896" width="9.140625" style="237"/>
    <col min="6897" max="6897" width="1.42578125" style="237" customWidth="1"/>
    <col min="6898" max="6898" width="60.85546875" style="237" customWidth="1"/>
    <col min="6899" max="6899" width="6" style="237" customWidth="1"/>
    <col min="6900" max="6900" width="14.140625" style="237" bestFit="1" customWidth="1"/>
    <col min="6901" max="6901" width="1.85546875" style="237" customWidth="1"/>
    <col min="6902" max="6902" width="14.140625" style="237" bestFit="1" customWidth="1"/>
    <col min="6903" max="6904" width="11.140625" style="237" bestFit="1" customWidth="1"/>
    <col min="6905" max="7152" width="9.140625" style="237"/>
    <col min="7153" max="7153" width="1.42578125" style="237" customWidth="1"/>
    <col min="7154" max="7154" width="60.85546875" style="237" customWidth="1"/>
    <col min="7155" max="7155" width="6" style="237" customWidth="1"/>
    <col min="7156" max="7156" width="14.140625" style="237" bestFit="1" customWidth="1"/>
    <col min="7157" max="7157" width="1.85546875" style="237" customWidth="1"/>
    <col min="7158" max="7158" width="14.140625" style="237" bestFit="1" customWidth="1"/>
    <col min="7159" max="7160" width="11.140625" style="237" bestFit="1" customWidth="1"/>
    <col min="7161" max="7408" width="9.140625" style="237"/>
    <col min="7409" max="7409" width="1.42578125" style="237" customWidth="1"/>
    <col min="7410" max="7410" width="60.85546875" style="237" customWidth="1"/>
    <col min="7411" max="7411" width="6" style="237" customWidth="1"/>
    <col min="7412" max="7412" width="14.140625" style="237" bestFit="1" customWidth="1"/>
    <col min="7413" max="7413" width="1.85546875" style="237" customWidth="1"/>
    <col min="7414" max="7414" width="14.140625" style="237" bestFit="1" customWidth="1"/>
    <col min="7415" max="7416" width="11.140625" style="237" bestFit="1" customWidth="1"/>
    <col min="7417" max="7664" width="9.140625" style="237"/>
    <col min="7665" max="7665" width="1.42578125" style="237" customWidth="1"/>
    <col min="7666" max="7666" width="60.85546875" style="237" customWidth="1"/>
    <col min="7667" max="7667" width="6" style="237" customWidth="1"/>
    <col min="7668" max="7668" width="14.140625" style="237" bestFit="1" customWidth="1"/>
    <col min="7669" max="7669" width="1.85546875" style="237" customWidth="1"/>
    <col min="7670" max="7670" width="14.140625" style="237" bestFit="1" customWidth="1"/>
    <col min="7671" max="7672" width="11.140625" style="237" bestFit="1" customWidth="1"/>
    <col min="7673" max="7920" width="9.140625" style="237"/>
    <col min="7921" max="7921" width="1.42578125" style="237" customWidth="1"/>
    <col min="7922" max="7922" width="60.85546875" style="237" customWidth="1"/>
    <col min="7923" max="7923" width="6" style="237" customWidth="1"/>
    <col min="7924" max="7924" width="14.140625" style="237" bestFit="1" customWidth="1"/>
    <col min="7925" max="7925" width="1.85546875" style="237" customWidth="1"/>
    <col min="7926" max="7926" width="14.140625" style="237" bestFit="1" customWidth="1"/>
    <col min="7927" max="7928" width="11.140625" style="237" bestFit="1" customWidth="1"/>
    <col min="7929" max="8176" width="9.140625" style="237"/>
    <col min="8177" max="8177" width="1.42578125" style="237" customWidth="1"/>
    <col min="8178" max="8178" width="60.85546875" style="237" customWidth="1"/>
    <col min="8179" max="8179" width="6" style="237" customWidth="1"/>
    <col min="8180" max="8180" width="14.140625" style="237" bestFit="1" customWidth="1"/>
    <col min="8181" max="8181" width="1.85546875" style="237" customWidth="1"/>
    <col min="8182" max="8182" width="14.140625" style="237" bestFit="1" customWidth="1"/>
    <col min="8183" max="8184" width="11.140625" style="237" bestFit="1" customWidth="1"/>
    <col min="8185" max="8432" width="9.140625" style="237"/>
    <col min="8433" max="8433" width="1.42578125" style="237" customWidth="1"/>
    <col min="8434" max="8434" width="60.85546875" style="237" customWidth="1"/>
    <col min="8435" max="8435" width="6" style="237" customWidth="1"/>
    <col min="8436" max="8436" width="14.140625" style="237" bestFit="1" customWidth="1"/>
    <col min="8437" max="8437" width="1.85546875" style="237" customWidth="1"/>
    <col min="8438" max="8438" width="14.140625" style="237" bestFit="1" customWidth="1"/>
    <col min="8439" max="8440" width="11.140625" style="237" bestFit="1" customWidth="1"/>
    <col min="8441" max="8688" width="9.140625" style="237"/>
    <col min="8689" max="8689" width="1.42578125" style="237" customWidth="1"/>
    <col min="8690" max="8690" width="60.85546875" style="237" customWidth="1"/>
    <col min="8691" max="8691" width="6" style="237" customWidth="1"/>
    <col min="8692" max="8692" width="14.140625" style="237" bestFit="1" customWidth="1"/>
    <col min="8693" max="8693" width="1.85546875" style="237" customWidth="1"/>
    <col min="8694" max="8694" width="14.140625" style="237" bestFit="1" customWidth="1"/>
    <col min="8695" max="8696" width="11.140625" style="237" bestFit="1" customWidth="1"/>
    <col min="8697" max="8944" width="9.140625" style="237"/>
    <col min="8945" max="8945" width="1.42578125" style="237" customWidth="1"/>
    <col min="8946" max="8946" width="60.85546875" style="237" customWidth="1"/>
    <col min="8947" max="8947" width="6" style="237" customWidth="1"/>
    <col min="8948" max="8948" width="14.140625" style="237" bestFit="1" customWidth="1"/>
    <col min="8949" max="8949" width="1.85546875" style="237" customWidth="1"/>
    <col min="8950" max="8950" width="14.140625" style="237" bestFit="1" customWidth="1"/>
    <col min="8951" max="8952" width="11.140625" style="237" bestFit="1" customWidth="1"/>
    <col min="8953" max="9200" width="9.140625" style="237"/>
    <col min="9201" max="9201" width="1.42578125" style="237" customWidth="1"/>
    <col min="9202" max="9202" width="60.85546875" style="237" customWidth="1"/>
    <col min="9203" max="9203" width="6" style="237" customWidth="1"/>
    <col min="9204" max="9204" width="14.140625" style="237" bestFit="1" customWidth="1"/>
    <col min="9205" max="9205" width="1.85546875" style="237" customWidth="1"/>
    <col min="9206" max="9206" width="14.140625" style="237" bestFit="1" customWidth="1"/>
    <col min="9207" max="9208" width="11.140625" style="237" bestFit="1" customWidth="1"/>
    <col min="9209" max="9456" width="9.140625" style="237"/>
    <col min="9457" max="9457" width="1.42578125" style="237" customWidth="1"/>
    <col min="9458" max="9458" width="60.85546875" style="237" customWidth="1"/>
    <col min="9459" max="9459" width="6" style="237" customWidth="1"/>
    <col min="9460" max="9460" width="14.140625" style="237" bestFit="1" customWidth="1"/>
    <col min="9461" max="9461" width="1.85546875" style="237" customWidth="1"/>
    <col min="9462" max="9462" width="14.140625" style="237" bestFit="1" customWidth="1"/>
    <col min="9463" max="9464" width="11.140625" style="237" bestFit="1" customWidth="1"/>
    <col min="9465" max="9712" width="9.140625" style="237"/>
    <col min="9713" max="9713" width="1.42578125" style="237" customWidth="1"/>
    <col min="9714" max="9714" width="60.85546875" style="237" customWidth="1"/>
    <col min="9715" max="9715" width="6" style="237" customWidth="1"/>
    <col min="9716" max="9716" width="14.140625" style="237" bestFit="1" customWidth="1"/>
    <col min="9717" max="9717" width="1.85546875" style="237" customWidth="1"/>
    <col min="9718" max="9718" width="14.140625" style="237" bestFit="1" customWidth="1"/>
    <col min="9719" max="9720" width="11.140625" style="237" bestFit="1" customWidth="1"/>
    <col min="9721" max="9968" width="9.140625" style="237"/>
    <col min="9969" max="9969" width="1.42578125" style="237" customWidth="1"/>
    <col min="9970" max="9970" width="60.85546875" style="237" customWidth="1"/>
    <col min="9971" max="9971" width="6" style="237" customWidth="1"/>
    <col min="9972" max="9972" width="14.140625" style="237" bestFit="1" customWidth="1"/>
    <col min="9973" max="9973" width="1.85546875" style="237" customWidth="1"/>
    <col min="9974" max="9974" width="14.140625" style="237" bestFit="1" customWidth="1"/>
    <col min="9975" max="9976" width="11.140625" style="237" bestFit="1" customWidth="1"/>
    <col min="9977" max="10224" width="9.140625" style="237"/>
    <col min="10225" max="10225" width="1.42578125" style="237" customWidth="1"/>
    <col min="10226" max="10226" width="60.85546875" style="237" customWidth="1"/>
    <col min="10227" max="10227" width="6" style="237" customWidth="1"/>
    <col min="10228" max="10228" width="14.140625" style="237" bestFit="1" customWidth="1"/>
    <col min="10229" max="10229" width="1.85546875" style="237" customWidth="1"/>
    <col min="10230" max="10230" width="14.140625" style="237" bestFit="1" customWidth="1"/>
    <col min="10231" max="10232" width="11.140625" style="237" bestFit="1" customWidth="1"/>
    <col min="10233" max="10480" width="9.140625" style="237"/>
    <col min="10481" max="10481" width="1.42578125" style="237" customWidth="1"/>
    <col min="10482" max="10482" width="60.85546875" style="237" customWidth="1"/>
    <col min="10483" max="10483" width="6" style="237" customWidth="1"/>
    <col min="10484" max="10484" width="14.140625" style="237" bestFit="1" customWidth="1"/>
    <col min="10485" max="10485" width="1.85546875" style="237" customWidth="1"/>
    <col min="10486" max="10486" width="14.140625" style="237" bestFit="1" customWidth="1"/>
    <col min="10487" max="10488" width="11.140625" style="237" bestFit="1" customWidth="1"/>
    <col min="10489" max="10736" width="9.140625" style="237"/>
    <col min="10737" max="10737" width="1.42578125" style="237" customWidth="1"/>
    <col min="10738" max="10738" width="60.85546875" style="237" customWidth="1"/>
    <col min="10739" max="10739" width="6" style="237" customWidth="1"/>
    <col min="10740" max="10740" width="14.140625" style="237" bestFit="1" customWidth="1"/>
    <col min="10741" max="10741" width="1.85546875" style="237" customWidth="1"/>
    <col min="10742" max="10742" width="14.140625" style="237" bestFit="1" customWidth="1"/>
    <col min="10743" max="10744" width="11.140625" style="237" bestFit="1" customWidth="1"/>
    <col min="10745" max="10992" width="9.140625" style="237"/>
    <col min="10993" max="10993" width="1.42578125" style="237" customWidth="1"/>
    <col min="10994" max="10994" width="60.85546875" style="237" customWidth="1"/>
    <col min="10995" max="10995" width="6" style="237" customWidth="1"/>
    <col min="10996" max="10996" width="14.140625" style="237" bestFit="1" customWidth="1"/>
    <col min="10997" max="10997" width="1.85546875" style="237" customWidth="1"/>
    <col min="10998" max="10998" width="14.140625" style="237" bestFit="1" customWidth="1"/>
    <col min="10999" max="11000" width="11.140625" style="237" bestFit="1" customWidth="1"/>
    <col min="11001" max="11248" width="9.140625" style="237"/>
    <col min="11249" max="11249" width="1.42578125" style="237" customWidth="1"/>
    <col min="11250" max="11250" width="60.85546875" style="237" customWidth="1"/>
    <col min="11251" max="11251" width="6" style="237" customWidth="1"/>
    <col min="11252" max="11252" width="14.140625" style="237" bestFit="1" customWidth="1"/>
    <col min="11253" max="11253" width="1.85546875" style="237" customWidth="1"/>
    <col min="11254" max="11254" width="14.140625" style="237" bestFit="1" customWidth="1"/>
    <col min="11255" max="11256" width="11.140625" style="237" bestFit="1" customWidth="1"/>
    <col min="11257" max="11504" width="9.140625" style="237"/>
    <col min="11505" max="11505" width="1.42578125" style="237" customWidth="1"/>
    <col min="11506" max="11506" width="60.85546875" style="237" customWidth="1"/>
    <col min="11507" max="11507" width="6" style="237" customWidth="1"/>
    <col min="11508" max="11508" width="14.140625" style="237" bestFit="1" customWidth="1"/>
    <col min="11509" max="11509" width="1.85546875" style="237" customWidth="1"/>
    <col min="11510" max="11510" width="14.140625" style="237" bestFit="1" customWidth="1"/>
    <col min="11511" max="11512" width="11.140625" style="237" bestFit="1" customWidth="1"/>
    <col min="11513" max="11760" width="9.140625" style="237"/>
    <col min="11761" max="11761" width="1.42578125" style="237" customWidth="1"/>
    <col min="11762" max="11762" width="60.85546875" style="237" customWidth="1"/>
    <col min="11763" max="11763" width="6" style="237" customWidth="1"/>
    <col min="11764" max="11764" width="14.140625" style="237" bestFit="1" customWidth="1"/>
    <col min="11765" max="11765" width="1.85546875" style="237" customWidth="1"/>
    <col min="11766" max="11766" width="14.140625" style="237" bestFit="1" customWidth="1"/>
    <col min="11767" max="11768" width="11.140625" style="237" bestFit="1" customWidth="1"/>
    <col min="11769" max="12016" width="9.140625" style="237"/>
    <col min="12017" max="12017" width="1.42578125" style="237" customWidth="1"/>
    <col min="12018" max="12018" width="60.85546875" style="237" customWidth="1"/>
    <col min="12019" max="12019" width="6" style="237" customWidth="1"/>
    <col min="12020" max="12020" width="14.140625" style="237" bestFit="1" customWidth="1"/>
    <col min="12021" max="12021" width="1.85546875" style="237" customWidth="1"/>
    <col min="12022" max="12022" width="14.140625" style="237" bestFit="1" customWidth="1"/>
    <col min="12023" max="12024" width="11.140625" style="237" bestFit="1" customWidth="1"/>
    <col min="12025" max="12272" width="9.140625" style="237"/>
    <col min="12273" max="12273" width="1.42578125" style="237" customWidth="1"/>
    <col min="12274" max="12274" width="60.85546875" style="237" customWidth="1"/>
    <col min="12275" max="12275" width="6" style="237" customWidth="1"/>
    <col min="12276" max="12276" width="14.140625" style="237" bestFit="1" customWidth="1"/>
    <col min="12277" max="12277" width="1.85546875" style="237" customWidth="1"/>
    <col min="12278" max="12278" width="14.140625" style="237" bestFit="1" customWidth="1"/>
    <col min="12279" max="12280" width="11.140625" style="237" bestFit="1" customWidth="1"/>
    <col min="12281" max="12528" width="9.140625" style="237"/>
    <col min="12529" max="12529" width="1.42578125" style="237" customWidth="1"/>
    <col min="12530" max="12530" width="60.85546875" style="237" customWidth="1"/>
    <col min="12531" max="12531" width="6" style="237" customWidth="1"/>
    <col min="12532" max="12532" width="14.140625" style="237" bestFit="1" customWidth="1"/>
    <col min="12533" max="12533" width="1.85546875" style="237" customWidth="1"/>
    <col min="12534" max="12534" width="14.140625" style="237" bestFit="1" customWidth="1"/>
    <col min="12535" max="12536" width="11.140625" style="237" bestFit="1" customWidth="1"/>
    <col min="12537" max="12784" width="9.140625" style="237"/>
    <col min="12785" max="12785" width="1.42578125" style="237" customWidth="1"/>
    <col min="12786" max="12786" width="60.85546875" style="237" customWidth="1"/>
    <col min="12787" max="12787" width="6" style="237" customWidth="1"/>
    <col min="12788" max="12788" width="14.140625" style="237" bestFit="1" customWidth="1"/>
    <col min="12789" max="12789" width="1.85546875" style="237" customWidth="1"/>
    <col min="12790" max="12790" width="14.140625" style="237" bestFit="1" customWidth="1"/>
    <col min="12791" max="12792" width="11.140625" style="237" bestFit="1" customWidth="1"/>
    <col min="12793" max="13040" width="9.140625" style="237"/>
    <col min="13041" max="13041" width="1.42578125" style="237" customWidth="1"/>
    <col min="13042" max="13042" width="60.85546875" style="237" customWidth="1"/>
    <col min="13043" max="13043" width="6" style="237" customWidth="1"/>
    <col min="13044" max="13044" width="14.140625" style="237" bestFit="1" customWidth="1"/>
    <col min="13045" max="13045" width="1.85546875" style="237" customWidth="1"/>
    <col min="13046" max="13046" width="14.140625" style="237" bestFit="1" customWidth="1"/>
    <col min="13047" max="13048" width="11.140625" style="237" bestFit="1" customWidth="1"/>
    <col min="13049" max="13296" width="9.140625" style="237"/>
    <col min="13297" max="13297" width="1.42578125" style="237" customWidth="1"/>
    <col min="13298" max="13298" width="60.85546875" style="237" customWidth="1"/>
    <col min="13299" max="13299" width="6" style="237" customWidth="1"/>
    <col min="13300" max="13300" width="14.140625" style="237" bestFit="1" customWidth="1"/>
    <col min="13301" max="13301" width="1.85546875" style="237" customWidth="1"/>
    <col min="13302" max="13302" width="14.140625" style="237" bestFit="1" customWidth="1"/>
    <col min="13303" max="13304" width="11.140625" style="237" bestFit="1" customWidth="1"/>
    <col min="13305" max="13552" width="9.140625" style="237"/>
    <col min="13553" max="13553" width="1.42578125" style="237" customWidth="1"/>
    <col min="13554" max="13554" width="60.85546875" style="237" customWidth="1"/>
    <col min="13555" max="13555" width="6" style="237" customWidth="1"/>
    <col min="13556" max="13556" width="14.140625" style="237" bestFit="1" customWidth="1"/>
    <col min="13557" max="13557" width="1.85546875" style="237" customWidth="1"/>
    <col min="13558" max="13558" width="14.140625" style="237" bestFit="1" customWidth="1"/>
    <col min="13559" max="13560" width="11.140625" style="237" bestFit="1" customWidth="1"/>
    <col min="13561" max="13808" width="9.140625" style="237"/>
    <col min="13809" max="13809" width="1.42578125" style="237" customWidth="1"/>
    <col min="13810" max="13810" width="60.85546875" style="237" customWidth="1"/>
    <col min="13811" max="13811" width="6" style="237" customWidth="1"/>
    <col min="13812" max="13812" width="14.140625" style="237" bestFit="1" customWidth="1"/>
    <col min="13813" max="13813" width="1.85546875" style="237" customWidth="1"/>
    <col min="13814" max="13814" width="14.140625" style="237" bestFit="1" customWidth="1"/>
    <col min="13815" max="13816" width="11.140625" style="237" bestFit="1" customWidth="1"/>
    <col min="13817" max="14064" width="9.140625" style="237"/>
    <col min="14065" max="14065" width="1.42578125" style="237" customWidth="1"/>
    <col min="14066" max="14066" width="60.85546875" style="237" customWidth="1"/>
    <col min="14067" max="14067" width="6" style="237" customWidth="1"/>
    <col min="14068" max="14068" width="14.140625" style="237" bestFit="1" customWidth="1"/>
    <col min="14069" max="14069" width="1.85546875" style="237" customWidth="1"/>
    <col min="14070" max="14070" width="14.140625" style="237" bestFit="1" customWidth="1"/>
    <col min="14071" max="14072" width="11.140625" style="237" bestFit="1" customWidth="1"/>
    <col min="14073" max="14320" width="9.140625" style="237"/>
    <col min="14321" max="14321" width="1.42578125" style="237" customWidth="1"/>
    <col min="14322" max="14322" width="60.85546875" style="237" customWidth="1"/>
    <col min="14323" max="14323" width="6" style="237" customWidth="1"/>
    <col min="14324" max="14324" width="14.140625" style="237" bestFit="1" customWidth="1"/>
    <col min="14325" max="14325" width="1.85546875" style="237" customWidth="1"/>
    <col min="14326" max="14326" width="14.140625" style="237" bestFit="1" customWidth="1"/>
    <col min="14327" max="14328" width="11.140625" style="237" bestFit="1" customWidth="1"/>
    <col min="14329" max="14576" width="9.140625" style="237"/>
    <col min="14577" max="14577" width="1.42578125" style="237" customWidth="1"/>
    <col min="14578" max="14578" width="60.85546875" style="237" customWidth="1"/>
    <col min="14579" max="14579" width="6" style="237" customWidth="1"/>
    <col min="14580" max="14580" width="14.140625" style="237" bestFit="1" customWidth="1"/>
    <col min="14581" max="14581" width="1.85546875" style="237" customWidth="1"/>
    <col min="14582" max="14582" width="14.140625" style="237" bestFit="1" customWidth="1"/>
    <col min="14583" max="14584" width="11.140625" style="237" bestFit="1" customWidth="1"/>
    <col min="14585" max="14832" width="9.140625" style="237"/>
    <col min="14833" max="14833" width="1.42578125" style="237" customWidth="1"/>
    <col min="14834" max="14834" width="60.85546875" style="237" customWidth="1"/>
    <col min="14835" max="14835" width="6" style="237" customWidth="1"/>
    <col min="14836" max="14836" width="14.140625" style="237" bestFit="1" customWidth="1"/>
    <col min="14837" max="14837" width="1.85546875" style="237" customWidth="1"/>
    <col min="14838" max="14838" width="14.140625" style="237" bestFit="1" customWidth="1"/>
    <col min="14839" max="14840" width="11.140625" style="237" bestFit="1" customWidth="1"/>
    <col min="14841" max="15088" width="9.140625" style="237"/>
    <col min="15089" max="15089" width="1.42578125" style="237" customWidth="1"/>
    <col min="15090" max="15090" width="60.85546875" style="237" customWidth="1"/>
    <col min="15091" max="15091" width="6" style="237" customWidth="1"/>
    <col min="15092" max="15092" width="14.140625" style="237" bestFit="1" customWidth="1"/>
    <col min="15093" max="15093" width="1.85546875" style="237" customWidth="1"/>
    <col min="15094" max="15094" width="14.140625" style="237" bestFit="1" customWidth="1"/>
    <col min="15095" max="15096" width="11.140625" style="237" bestFit="1" customWidth="1"/>
    <col min="15097" max="15344" width="9.140625" style="237"/>
    <col min="15345" max="15345" width="1.42578125" style="237" customWidth="1"/>
    <col min="15346" max="15346" width="60.85546875" style="237" customWidth="1"/>
    <col min="15347" max="15347" width="6" style="237" customWidth="1"/>
    <col min="15348" max="15348" width="14.140625" style="237" bestFit="1" customWidth="1"/>
    <col min="15349" max="15349" width="1.85546875" style="237" customWidth="1"/>
    <col min="15350" max="15350" width="14.140625" style="237" bestFit="1" customWidth="1"/>
    <col min="15351" max="15352" width="11.140625" style="237" bestFit="1" customWidth="1"/>
    <col min="15353" max="15600" width="9.140625" style="237"/>
    <col min="15601" max="15601" width="1.42578125" style="237" customWidth="1"/>
    <col min="15602" max="15602" width="60.85546875" style="237" customWidth="1"/>
    <col min="15603" max="15603" width="6" style="237" customWidth="1"/>
    <col min="15604" max="15604" width="14.140625" style="237" bestFit="1" customWidth="1"/>
    <col min="15605" max="15605" width="1.85546875" style="237" customWidth="1"/>
    <col min="15606" max="15606" width="14.140625" style="237" bestFit="1" customWidth="1"/>
    <col min="15607" max="15608" width="11.140625" style="237" bestFit="1" customWidth="1"/>
    <col min="15609" max="15856" width="9.140625" style="237"/>
    <col min="15857" max="15857" width="1.42578125" style="237" customWidth="1"/>
    <col min="15858" max="15858" width="60.85546875" style="237" customWidth="1"/>
    <col min="15859" max="15859" width="6" style="237" customWidth="1"/>
    <col min="15860" max="15860" width="14.140625" style="237" bestFit="1" customWidth="1"/>
    <col min="15861" max="15861" width="1.85546875" style="237" customWidth="1"/>
    <col min="15862" max="15862" width="14.140625" style="237" bestFit="1" customWidth="1"/>
    <col min="15863" max="15864" width="11.140625" style="237" bestFit="1" customWidth="1"/>
    <col min="15865" max="16112" width="9.140625" style="237"/>
    <col min="16113" max="16113" width="1.42578125" style="237" customWidth="1"/>
    <col min="16114" max="16114" width="60.85546875" style="237" customWidth="1"/>
    <col min="16115" max="16115" width="6" style="237" customWidth="1"/>
    <col min="16116" max="16116" width="14.140625" style="237" bestFit="1" customWidth="1"/>
    <col min="16117" max="16117" width="1.85546875" style="237" customWidth="1"/>
    <col min="16118" max="16118" width="14.140625" style="237" bestFit="1" customWidth="1"/>
    <col min="16119" max="16120" width="11.140625" style="237" bestFit="1" customWidth="1"/>
    <col min="16121" max="16377" width="9.140625" style="237"/>
    <col min="16378" max="16384" width="9.140625" style="237" customWidth="1"/>
  </cols>
  <sheetData>
    <row r="1" spans="1:35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5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5" ht="39" thickBot="1" x14ac:dyDescent="0.3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317" t="s">
        <v>721</v>
      </c>
    </row>
    <row r="4" spans="1:35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317" t="s">
        <v>0</v>
      </c>
    </row>
    <row r="5" spans="1:35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6"/>
      <c r="Y5" s="64"/>
      <c r="Z5" s="64"/>
      <c r="AA5" s="64"/>
      <c r="AB5" s="636"/>
      <c r="AC5" s="636"/>
      <c r="AD5" s="636"/>
    </row>
    <row r="6" spans="1:35" s="238" customFormat="1" x14ac:dyDescent="0.2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5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</row>
    <row r="8" spans="1:35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9"/>
      <c r="Y8" s="582"/>
      <c r="Z8" s="582"/>
      <c r="AA8" s="582"/>
      <c r="AB8" s="639"/>
      <c r="AC8" s="639">
        <v>0</v>
      </c>
      <c r="AD8" s="639"/>
      <c r="AE8" s="639"/>
      <c r="AF8" s="639"/>
      <c r="AG8" s="639"/>
      <c r="AH8" s="639"/>
      <c r="AI8" s="639"/>
    </row>
    <row r="9" spans="1:35" s="238" customFormat="1" x14ac:dyDescent="0.2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</row>
    <row r="10" spans="1:35" s="238" customFormat="1" ht="15" hidden="1" customHeight="1" outlineLevel="1" x14ac:dyDescent="0.2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35" s="238" customFormat="1" ht="15" hidden="1" customHeigh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35" s="238" customFormat="1" ht="25.5" hidden="1" customHeight="1" outlineLevel="1" collapsed="1" x14ac:dyDescent="0.2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813">
        <v>-8900</v>
      </c>
      <c r="AI12" s="813"/>
    </row>
    <row r="13" spans="1:35" s="238" customFormat="1" hidden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35" s="238" customFormat="1" hidden="1" outlineLevel="1" x14ac:dyDescent="0.2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813">
        <v>13900</v>
      </c>
      <c r="AI14" s="813"/>
    </row>
    <row r="15" spans="1:35" s="238" customFormat="1" collapsed="1" x14ac:dyDescent="0.2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</row>
    <row r="16" spans="1:35" s="238" customFormat="1" ht="25.5" hidden="1" outlineLevel="2" x14ac:dyDescent="0.2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</row>
    <row r="17" spans="1:35" s="238" customFormat="1" hidden="1" outlineLevel="2" x14ac:dyDescent="0.2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</row>
    <row r="18" spans="1:35" s="238" customFormat="1" hidden="1" outlineLevel="2" x14ac:dyDescent="0.2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</row>
    <row r="19" spans="1:35" s="238" customFormat="1" hidden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</row>
    <row r="20" spans="1:35" s="238" customFormat="1" collapsed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</row>
    <row r="21" spans="1:35" s="238" customFormat="1" x14ac:dyDescent="0.2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</row>
    <row r="22" spans="1:35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40"/>
      <c r="Y22" s="299"/>
      <c r="Z22" s="299"/>
      <c r="AA22" s="299"/>
      <c r="AB22" s="640"/>
      <c r="AC22" s="640">
        <v>0</v>
      </c>
      <c r="AD22" s="640"/>
      <c r="AE22" s="640"/>
      <c r="AF22" s="640"/>
      <c r="AG22" s="640"/>
    </row>
    <row r="23" spans="1:35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</row>
    <row r="24" spans="1:35" s="238" customFormat="1" ht="25.5" hidden="1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</row>
    <row r="25" spans="1:35" s="238" customFormat="1" ht="24.6" hidden="1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35" s="238" customFormat="1" hidden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35" s="238" customFormat="1" ht="25.5" hidden="1" outlineLevel="1" x14ac:dyDescent="0.2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35" s="238" customFormat="1" hidden="1" outlineLevel="1" x14ac:dyDescent="0.2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35" s="238" customFormat="1" hidden="1" outlineLevel="1" x14ac:dyDescent="0.2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35" s="238" customFormat="1" collapsed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</row>
    <row r="31" spans="1:35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35" s="238" customFormat="1" x14ac:dyDescent="0.2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814">
        <v>553100</v>
      </c>
      <c r="AI32" s="814">
        <v>57800</v>
      </c>
    </row>
    <row r="33" spans="1:35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</row>
    <row r="34" spans="1:35" ht="39" thickBot="1" x14ac:dyDescent="0.3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317" t="s">
        <v>720</v>
      </c>
    </row>
    <row r="35" spans="1:35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317" t="s">
        <v>0</v>
      </c>
    </row>
    <row r="36" spans="1:35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7"/>
      <c r="Y36" s="66"/>
      <c r="Z36" s="66"/>
      <c r="AA36" s="66"/>
      <c r="AB36" s="637"/>
      <c r="AC36" s="637"/>
      <c r="AD36" s="637"/>
    </row>
    <row r="37" spans="1:35" s="238" customFormat="1" x14ac:dyDescent="0.2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5" s="238" customFormat="1" x14ac:dyDescent="0.2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</row>
    <row r="39" spans="1:35" s="238" customFormat="1" x14ac:dyDescent="0.2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</row>
    <row r="40" spans="1:35" s="238" customFormat="1" ht="25.5" hidden="1" outlineLevel="1" x14ac:dyDescent="0.2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35" s="238" customFormat="1" ht="25.5" collapsed="1" x14ac:dyDescent="0.2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</row>
    <row r="42" spans="1:35" s="238" customFormat="1" hidden="1" outlineLevel="1" x14ac:dyDescent="0.2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35" s="238" customFormat="1" ht="25.5" hidden="1" outlineLevel="1" x14ac:dyDescent="0.2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35" s="238" customFormat="1" hidden="1" outlineLevel="1" x14ac:dyDescent="0.2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8">
        <v>1000</v>
      </c>
      <c r="AD44" s="698"/>
      <c r="AE44" s="698"/>
      <c r="AF44" s="698"/>
      <c r="AG44" s="698"/>
    </row>
    <row r="45" spans="1:35" s="238" customFormat="1" hidden="1" outlineLevel="1" x14ac:dyDescent="0.2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7" t="s">
        <v>18</v>
      </c>
      <c r="AD45" s="697"/>
      <c r="AE45" s="697"/>
      <c r="AF45" s="697"/>
      <c r="AG45" s="697"/>
    </row>
    <row r="46" spans="1:35" s="238" customFormat="1" collapsed="1" x14ac:dyDescent="0.2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</row>
    <row r="47" spans="1:35" s="238" customFormat="1" hidden="1" outlineLevel="1" x14ac:dyDescent="0.2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35" s="238" customFormat="1" collapsed="1" x14ac:dyDescent="0.2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</row>
    <row r="49" spans="1:35" s="238" customFormat="1" x14ac:dyDescent="0.2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</row>
    <row r="50" spans="1:35" s="238" customFormat="1" hidden="1" outlineLevel="1" x14ac:dyDescent="0.2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35" s="238" customFormat="1" ht="24" customHeight="1" collapsed="1" x14ac:dyDescent="0.2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3">
        <v>9800</v>
      </c>
      <c r="W51" s="643">
        <f t="shared" ref="W51" si="26">SUM(W42:W45,W47:W48,W50,W40)</f>
        <v>2448</v>
      </c>
      <c r="X51" s="596">
        <f>SUM(X42:X45,X47:X48,X50,X40)</f>
        <v>10143</v>
      </c>
      <c r="Y51" s="643">
        <v>7200</v>
      </c>
      <c r="Z51" s="643">
        <v>15000</v>
      </c>
      <c r="AA51" s="643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</row>
    <row r="52" spans="1:35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238" customFormat="1" ht="35.25" customHeight="1" thickBot="1" x14ac:dyDescent="0.3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</row>
    <row r="54" spans="1:35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5" s="238" customFormat="1" x14ac:dyDescent="0.2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5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35" s="238" customFormat="1" x14ac:dyDescent="0.2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</row>
    <row r="58" spans="1:35" s="238" customFormat="1" hidden="1" outlineLevel="1" x14ac:dyDescent="0.2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35" s="238" customFormat="1" collapsed="1" x14ac:dyDescent="0.2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</row>
    <row r="60" spans="1:35" s="257" customFormat="1" x14ac:dyDescent="0.2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</row>
    <row r="61" spans="1:35" s="238" customFormat="1" hidden="1" outlineLevel="1" x14ac:dyDescent="0.2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35" s="238" customFormat="1" collapsed="1" x14ac:dyDescent="0.2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</row>
    <row r="63" spans="1:35" s="238" customFormat="1" collapsed="1" x14ac:dyDescent="0.2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</row>
    <row r="64" spans="1:35" s="238" customFormat="1" x14ac:dyDescent="0.2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</row>
    <row r="65" spans="1:35" s="238" customFormat="1" hidden="1" outlineLevel="1" x14ac:dyDescent="0.2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35" s="238" customFormat="1" hidden="1" outlineLevel="1" x14ac:dyDescent="0.2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35" s="238" customFormat="1" hidden="1" outlineLevel="1" x14ac:dyDescent="0.2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35" s="238" customFormat="1" hidden="1" outlineLevel="1" x14ac:dyDescent="0.2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35" s="238" customFormat="1" collapsed="1" x14ac:dyDescent="0.2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</row>
    <row r="70" spans="1:35" x14ac:dyDescent="0.25">
      <c r="X70" s="638"/>
      <c r="AB70" s="638"/>
      <c r="AC70" s="638">
        <v>0</v>
      </c>
      <c r="AD70" s="638"/>
      <c r="AE70" s="638"/>
      <c r="AF70" s="638"/>
      <c r="AG70" s="638"/>
    </row>
    <row r="71" spans="1:35" s="238" customFormat="1" ht="18.75" customHeight="1" x14ac:dyDescent="0.2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</row>
    <row r="72" spans="1:35" s="246" customFormat="1" x14ac:dyDescent="0.2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35" s="238" customFormat="1" ht="26.25" thickBot="1" x14ac:dyDescent="0.3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41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</row>
    <row r="74" spans="1:35" s="238" customFormat="1" ht="25.5" x14ac:dyDescent="0.2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</row>
    <row r="75" spans="1:35" s="238" customFormat="1" ht="25.5" x14ac:dyDescent="0.2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</row>
    <row r="76" spans="1:35" s="238" customFormat="1" x14ac:dyDescent="0.2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35" s="238" customFormat="1" ht="26.25" thickBot="1" x14ac:dyDescent="0.3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4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4">
        <v>327000</v>
      </c>
      <c r="AC77" s="644">
        <v>187100</v>
      </c>
      <c r="AD77" s="644">
        <v>550400</v>
      </c>
      <c r="AE77" s="644">
        <v>313400</v>
      </c>
      <c r="AF77" s="644">
        <v>427000</v>
      </c>
      <c r="AG77" s="644">
        <v>378200</v>
      </c>
      <c r="AH77" s="644">
        <v>306000</v>
      </c>
      <c r="AI77" s="644">
        <v>124600</v>
      </c>
    </row>
    <row r="78" spans="1:35" x14ac:dyDescent="0.2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</row>
    <row r="79" spans="1:35" x14ac:dyDescent="0.2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W27"/>
  <sheetViews>
    <sheetView showGridLines="0" zoomScale="85" zoomScaleNormal="85" zoomScaleSheetLayoutView="100" workbookViewId="0">
      <pane xSplit="2" topLeftCell="AS1" activePane="topRight" state="frozen"/>
      <selection activeCell="AC12" sqref="AC12"/>
      <selection pane="topRight" activeCell="AY10" sqref="AY10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3" width="9.140625" style="1" customWidth="1"/>
    <col min="44" max="45" width="9.140625" style="1"/>
    <col min="46" max="48" width="9.140625" style="1" customWidth="1"/>
    <col min="49" max="49" width="9.7109375" style="1" bestFit="1" customWidth="1"/>
    <col min="50" max="16384" width="9.140625" style="1"/>
  </cols>
  <sheetData>
    <row r="1" spans="2:49" ht="15.75" thickBot="1" x14ac:dyDescent="0.3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49" x14ac:dyDescent="0.2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</row>
    <row r="3" spans="2:49" s="425" customFormat="1" x14ac:dyDescent="0.2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758">
        <v>2395</v>
      </c>
    </row>
    <row r="4" spans="2:49" s="425" customFormat="1" x14ac:dyDescent="0.2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759">
        <v>1924</v>
      </c>
    </row>
    <row r="5" spans="2:49" s="425" customFormat="1" x14ac:dyDescent="0.2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758">
        <v>847</v>
      </c>
    </row>
    <row r="6" spans="2:49" s="425" customFormat="1" x14ac:dyDescent="0.2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758">
        <v>546</v>
      </c>
    </row>
    <row r="7" spans="2:49" s="425" customFormat="1" x14ac:dyDescent="0.2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758">
        <v>542</v>
      </c>
    </row>
    <row r="8" spans="2:49" s="425" customFormat="1" x14ac:dyDescent="0.2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758">
        <v>160</v>
      </c>
    </row>
    <row r="9" spans="2:49" s="425" customFormat="1" x14ac:dyDescent="0.2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758">
        <v>229</v>
      </c>
    </row>
    <row r="10" spans="2:49" s="425" customFormat="1" x14ac:dyDescent="0.2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758">
        <v>1066</v>
      </c>
    </row>
    <row r="11" spans="2:49" s="425" customFormat="1" x14ac:dyDescent="0.2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758">
        <v>116</v>
      </c>
    </row>
    <row r="12" spans="2:49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71">
        <v>5805</v>
      </c>
      <c r="AT12" s="771">
        <v>5327</v>
      </c>
      <c r="AU12" s="771">
        <v>5989</v>
      </c>
      <c r="AV12" s="771">
        <v>6527.8387946315006</v>
      </c>
      <c r="AW12" s="760">
        <v>5901</v>
      </c>
    </row>
    <row r="13" spans="2:49" s="120" customFormat="1" x14ac:dyDescent="0.25">
      <c r="B13" s="670"/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121"/>
      <c r="P13" s="671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69"/>
      <c r="AH13" s="671"/>
      <c r="AI13" s="671"/>
      <c r="AJ13" s="671"/>
      <c r="AK13" s="671"/>
      <c r="AL13" s="671"/>
      <c r="AM13" s="671"/>
      <c r="AN13" s="671"/>
      <c r="AO13" s="671"/>
      <c r="AP13" s="671"/>
      <c r="AS13" s="525"/>
      <c r="AT13" s="671"/>
      <c r="AU13" s="671"/>
      <c r="AV13" s="671"/>
    </row>
    <row r="14" spans="2:49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</row>
    <row r="15" spans="2:49" ht="15.75" thickBot="1" x14ac:dyDescent="0.3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</row>
    <row r="16" spans="2:49" x14ac:dyDescent="0.2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</row>
    <row r="17" spans="2:49" s="425" customFormat="1" x14ac:dyDescent="0.2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  <c r="AS17" s="121">
        <v>12200</v>
      </c>
      <c r="AT17" s="121">
        <v>9800</v>
      </c>
      <c r="AU17" s="121">
        <v>11900</v>
      </c>
      <c r="AV17" s="121">
        <v>13400</v>
      </c>
      <c r="AW17" s="758">
        <v>12700</v>
      </c>
    </row>
    <row r="18" spans="2:49" s="425" customFormat="1" x14ac:dyDescent="0.2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  <c r="AS18" s="150">
        <v>10700</v>
      </c>
      <c r="AT18" s="150">
        <v>8900</v>
      </c>
      <c r="AU18" s="150">
        <v>10800</v>
      </c>
      <c r="AV18" s="150">
        <v>12100</v>
      </c>
      <c r="AW18" s="759">
        <v>11100</v>
      </c>
    </row>
    <row r="19" spans="2:49" s="425" customFormat="1" x14ac:dyDescent="0.2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  <c r="AS19" s="121">
        <v>3500</v>
      </c>
      <c r="AT19" s="121">
        <v>4600</v>
      </c>
      <c r="AU19" s="121">
        <v>5200</v>
      </c>
      <c r="AV19" s="121">
        <v>4600</v>
      </c>
      <c r="AW19" s="758">
        <v>3300</v>
      </c>
    </row>
    <row r="20" spans="2:49" s="425" customFormat="1" x14ac:dyDescent="0.2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  <c r="AS20" s="121">
        <v>1700</v>
      </c>
      <c r="AT20" s="121">
        <v>1500</v>
      </c>
      <c r="AU20" s="121">
        <v>1400</v>
      </c>
      <c r="AV20" s="121">
        <v>1700</v>
      </c>
      <c r="AW20" s="758">
        <v>1700</v>
      </c>
    </row>
    <row r="21" spans="2:49" s="425" customFormat="1" x14ac:dyDescent="0.2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  <c r="AS21" s="121">
        <v>1500</v>
      </c>
      <c r="AT21" s="121">
        <v>1200</v>
      </c>
      <c r="AU21" s="121">
        <v>1400</v>
      </c>
      <c r="AV21" s="121">
        <v>1700</v>
      </c>
      <c r="AW21" s="758">
        <v>1600</v>
      </c>
    </row>
    <row r="22" spans="2:49" s="425" customFormat="1" x14ac:dyDescent="0.2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  <c r="AS22" s="121">
        <v>800</v>
      </c>
      <c r="AT22" s="121">
        <v>500</v>
      </c>
      <c r="AU22" s="121">
        <v>400</v>
      </c>
      <c r="AV22" s="121">
        <v>400</v>
      </c>
      <c r="AW22" s="758">
        <v>500</v>
      </c>
    </row>
    <row r="23" spans="2:49" s="425" customFormat="1" x14ac:dyDescent="0.2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  <c r="AS23" s="121">
        <v>800</v>
      </c>
      <c r="AT23" s="121">
        <v>600</v>
      </c>
      <c r="AU23" s="121">
        <v>600</v>
      </c>
      <c r="AV23" s="121">
        <v>800</v>
      </c>
      <c r="AW23" s="758">
        <v>600</v>
      </c>
    </row>
    <row r="24" spans="2:49" s="425" customFormat="1" x14ac:dyDescent="0.2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  <c r="AS24" s="121">
        <v>2100</v>
      </c>
      <c r="AT24" s="121">
        <v>2300</v>
      </c>
      <c r="AU24" s="121">
        <v>2600</v>
      </c>
      <c r="AV24" s="121">
        <v>2800</v>
      </c>
      <c r="AW24" s="758">
        <v>2300</v>
      </c>
    </row>
    <row r="25" spans="2:49" s="120" customFormat="1" x14ac:dyDescent="0.2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  <c r="AS25" s="121">
        <v>500</v>
      </c>
      <c r="AT25" s="121">
        <v>400</v>
      </c>
      <c r="AU25" s="121">
        <v>500</v>
      </c>
      <c r="AV25" s="121">
        <v>500</v>
      </c>
      <c r="AW25" s="758">
        <v>500</v>
      </c>
    </row>
    <row r="26" spans="2:49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  <c r="AS26" s="771">
        <v>23000</v>
      </c>
      <c r="AT26" s="771">
        <v>20900</v>
      </c>
      <c r="AU26" s="771">
        <v>23900</v>
      </c>
      <c r="AV26" s="771">
        <v>25800</v>
      </c>
      <c r="AW26" s="760">
        <v>23300</v>
      </c>
    </row>
    <row r="27" spans="2:49" x14ac:dyDescent="0.25">
      <c r="AQ27" s="772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tabSelected="1" zoomScaleNormal="100" zoomScaleSheetLayoutView="100" workbookViewId="0">
      <pane xSplit="3" topLeftCell="AH1" activePane="topRight" state="frozen"/>
      <selection activeCell="F15" sqref="F15"/>
      <selection pane="topRight" activeCell="AJ12" sqref="AJ12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1" width="16.140625" style="5" customWidth="1"/>
    <col min="32" max="32" width="15.5703125" style="5" customWidth="1"/>
    <col min="33" max="36" width="15.85546875" style="5" customWidth="1"/>
    <col min="37" max="16384" width="9.140625" style="5"/>
  </cols>
  <sheetData>
    <row r="1" spans="2:36" x14ac:dyDescent="0.2">
      <c r="B1" s="86" t="s">
        <v>246</v>
      </c>
    </row>
    <row r="2" spans="2:36" s="15" customFormat="1" ht="15" customHeight="1" x14ac:dyDescent="0.2">
      <c r="B2" s="905" t="s">
        <v>192</v>
      </c>
      <c r="C2" s="23"/>
      <c r="D2" s="906" t="s">
        <v>197</v>
      </c>
      <c r="E2" s="906" t="s">
        <v>198</v>
      </c>
      <c r="F2" s="906" t="s">
        <v>199</v>
      </c>
      <c r="G2" s="901" t="s">
        <v>200</v>
      </c>
      <c r="H2" s="901" t="s">
        <v>201</v>
      </c>
      <c r="I2" s="901" t="s">
        <v>202</v>
      </c>
      <c r="J2" s="901" t="s">
        <v>203</v>
      </c>
      <c r="K2" s="901" t="s">
        <v>204</v>
      </c>
      <c r="L2" s="901" t="s">
        <v>205</v>
      </c>
      <c r="M2" s="901" t="s">
        <v>415</v>
      </c>
      <c r="N2" s="901" t="s">
        <v>253</v>
      </c>
      <c r="O2" s="901" t="s">
        <v>313</v>
      </c>
      <c r="P2" s="901" t="s">
        <v>343</v>
      </c>
      <c r="Q2" s="901" t="s">
        <v>348</v>
      </c>
      <c r="R2" s="901" t="s">
        <v>384</v>
      </c>
      <c r="S2" s="901" t="s">
        <v>413</v>
      </c>
      <c r="T2" s="901" t="s">
        <v>414</v>
      </c>
      <c r="U2" s="901" t="s">
        <v>430</v>
      </c>
      <c r="V2" s="901" t="s">
        <v>447</v>
      </c>
      <c r="W2" s="901" t="s">
        <v>457</v>
      </c>
      <c r="X2" s="901" t="s">
        <v>490</v>
      </c>
      <c r="Y2" s="901" t="s">
        <v>492</v>
      </c>
      <c r="Z2" s="901" t="s">
        <v>505</v>
      </c>
      <c r="AA2" s="901" t="s">
        <v>515</v>
      </c>
      <c r="AB2" s="901" t="s">
        <v>599</v>
      </c>
      <c r="AC2" s="901" t="s">
        <v>603</v>
      </c>
      <c r="AD2" s="901" t="s">
        <v>615</v>
      </c>
      <c r="AE2" s="901" t="s">
        <v>630</v>
      </c>
      <c r="AF2" s="901" t="s">
        <v>636</v>
      </c>
      <c r="AG2" s="901" t="s">
        <v>646</v>
      </c>
      <c r="AH2" s="901" t="s">
        <v>667</v>
      </c>
      <c r="AI2" s="901" t="s">
        <v>687</v>
      </c>
      <c r="AJ2" s="901" t="s">
        <v>718</v>
      </c>
    </row>
    <row r="3" spans="2:36" s="15" customFormat="1" ht="9.75" customHeight="1" x14ac:dyDescent="0.2">
      <c r="B3" s="904"/>
      <c r="C3" s="55"/>
      <c r="D3" s="907"/>
      <c r="E3" s="907"/>
      <c r="F3" s="907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902"/>
      <c r="AI3" s="902"/>
      <c r="AJ3" s="902"/>
    </row>
    <row r="4" spans="2:36" s="107" customFormat="1" x14ac:dyDescent="0.2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73">
        <v>2302</v>
      </c>
      <c r="AG4" s="773">
        <v>2292</v>
      </c>
      <c r="AH4" s="773">
        <v>2160</v>
      </c>
      <c r="AI4" s="773">
        <v>2071</v>
      </c>
      <c r="AJ4" s="761">
        <v>1980</v>
      </c>
    </row>
    <row r="5" spans="2:36" s="107" customFormat="1" x14ac:dyDescent="0.2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762">
        <v>1017</v>
      </c>
    </row>
    <row r="6" spans="2:36" s="107" customFormat="1" x14ac:dyDescent="0.2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762">
        <v>963</v>
      </c>
    </row>
    <row r="7" spans="2:36" s="107" customFormat="1" ht="13.5" customHeight="1" x14ac:dyDescent="0.2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763">
        <v>57445</v>
      </c>
    </row>
    <row r="8" spans="2:36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6" s="15" customFormat="1" ht="13.5" thickBot="1" x14ac:dyDescent="0.25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6" s="15" customFormat="1" ht="12.75" customHeight="1" x14ac:dyDescent="0.2">
      <c r="B10" s="903" t="s">
        <v>209</v>
      </c>
      <c r="D10" s="906" t="s">
        <v>197</v>
      </c>
      <c r="E10" s="906" t="s">
        <v>198</v>
      </c>
      <c r="F10" s="906" t="s">
        <v>199</v>
      </c>
      <c r="G10" s="901" t="s">
        <v>200</v>
      </c>
      <c r="H10" s="901" t="s">
        <v>201</v>
      </c>
      <c r="I10" s="901" t="s">
        <v>202</v>
      </c>
      <c r="J10" s="901" t="s">
        <v>203</v>
      </c>
      <c r="K10" s="901" t="s">
        <v>204</v>
      </c>
      <c r="L10" s="901" t="s">
        <v>205</v>
      </c>
      <c r="M10" s="901" t="s">
        <v>415</v>
      </c>
      <c r="N10" s="901" t="s">
        <v>253</v>
      </c>
      <c r="O10" s="901" t="s">
        <v>313</v>
      </c>
      <c r="P10" s="901" t="s">
        <v>343</v>
      </c>
      <c r="Q10" s="901" t="s">
        <v>348</v>
      </c>
      <c r="R10" s="901" t="s">
        <v>384</v>
      </c>
      <c r="S10" s="901" t="s">
        <v>413</v>
      </c>
      <c r="T10" s="901" t="s">
        <v>414</v>
      </c>
      <c r="U10" s="901" t="s">
        <v>430</v>
      </c>
      <c r="V10" s="901" t="s">
        <v>447</v>
      </c>
      <c r="W10" s="901" t="s">
        <v>457</v>
      </c>
      <c r="X10" s="901" t="s">
        <v>490</v>
      </c>
      <c r="Y10" s="901" t="s">
        <v>492</v>
      </c>
      <c r="Z10" s="901" t="s">
        <v>505</v>
      </c>
      <c r="AA10" s="901" t="s">
        <v>515</v>
      </c>
      <c r="AB10" s="901" t="s">
        <v>599</v>
      </c>
      <c r="AC10" s="901" t="s">
        <v>603</v>
      </c>
      <c r="AD10" s="901" t="s">
        <v>615</v>
      </c>
      <c r="AE10" s="901" t="s">
        <v>630</v>
      </c>
      <c r="AF10" s="901" t="s">
        <v>636</v>
      </c>
      <c r="AG10" s="901" t="s">
        <v>646</v>
      </c>
      <c r="AH10" s="901" t="s">
        <v>667</v>
      </c>
      <c r="AI10" s="901" t="s">
        <v>687</v>
      </c>
      <c r="AJ10" s="901" t="s">
        <v>719</v>
      </c>
    </row>
    <row r="11" spans="2:36" s="15" customFormat="1" ht="15" customHeight="1" x14ac:dyDescent="0.2">
      <c r="B11" s="904" t="s">
        <v>208</v>
      </c>
      <c r="D11" s="907"/>
      <c r="E11" s="907"/>
      <c r="F11" s="907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902"/>
      <c r="W11" s="902"/>
      <c r="X11" s="902"/>
      <c r="Y11" s="902"/>
      <c r="Z11" s="902"/>
      <c r="AA11" s="902"/>
      <c r="AB11" s="902"/>
      <c r="AC11" s="902"/>
      <c r="AD11" s="902"/>
      <c r="AE11" s="902"/>
      <c r="AF11" s="902"/>
      <c r="AG11" s="902"/>
      <c r="AH11" s="902"/>
      <c r="AI11" s="902"/>
      <c r="AJ11" s="902"/>
    </row>
    <row r="12" spans="2:36" s="107" customFormat="1" x14ac:dyDescent="0.2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764">
        <v>15559</v>
      </c>
    </row>
    <row r="13" spans="2:36" s="107" customFormat="1" x14ac:dyDescent="0.2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764">
        <v>5951</v>
      </c>
    </row>
    <row r="14" spans="2:36" s="107" customFormat="1" x14ac:dyDescent="0.2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765">
        <v>21510</v>
      </c>
    </row>
    <row r="15" spans="2:36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6"/>
    </row>
    <row r="16" spans="2:36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8"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O10:O11"/>
    <mergeCell ref="Q10:Q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Q2:Q3"/>
    <mergeCell ref="P2:P3"/>
    <mergeCell ref="X10:X11"/>
    <mergeCell ref="W2:W3"/>
    <mergeCell ref="W10:W11"/>
    <mergeCell ref="T2:T3"/>
    <mergeCell ref="T10:T11"/>
    <mergeCell ref="U10:U11"/>
    <mergeCell ref="S2:S3"/>
    <mergeCell ref="S10:S11"/>
    <mergeCell ref="R10:R11"/>
    <mergeCell ref="X2:X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AJ2:AJ3"/>
    <mergeCell ref="AJ10:A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P10:P11"/>
    <mergeCell ref="R2:R3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2021-05-19T13:57:58Z</dcterms:modified>
</cp:coreProperties>
</file>