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60" yWindow="420" windowWidth="17940" windowHeight="7530" tabRatio="672" firstSheet="1" activeTab="5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DOCHODY'!$A$1:$XEE$47</definedName>
    <definedName name="_xlnm.Print_Area" localSheetId="4">'DANE OPERACYJNE'!$A$1:$AO$25</definedName>
    <definedName name="_xlnm.Print_Area" localSheetId="2">KAPITAŁY!$A$1:$M$561</definedName>
    <definedName name="_xlnm.Print_Area" localSheetId="3">PRZEPŁYWY!$A$1:$WHS$77</definedName>
    <definedName name="_xlnm.Print_Area" localSheetId="1">'SYTUACJA FINANSOWA'!$A$1:$AJ$76</definedName>
    <definedName name="_xlnm.Print_Area" localSheetId="5">'TABOR I ZATRUDNIENIE'!$A$1:$AB$14</definedName>
  </definedNames>
  <calcPr calcId="152511" calcMode="manual"/>
</workbook>
</file>

<file path=xl/calcChain.xml><?xml version="1.0" encoding="utf-8"?>
<calcChain xmlns="http://schemas.openxmlformats.org/spreadsheetml/2006/main">
  <c r="AA32" i="12" l="1"/>
  <c r="AA7" i="12"/>
  <c r="K31" i="4"/>
  <c r="K17" i="4"/>
  <c r="K19" i="4" s="1"/>
  <c r="K23" i="4" s="1"/>
  <c r="K25" i="4" s="1"/>
  <c r="J31" i="4"/>
  <c r="J17" i="4"/>
  <c r="J19" i="4" s="1"/>
  <c r="J23" i="4" s="1"/>
  <c r="J25" i="4" s="1"/>
  <c r="D72" i="5"/>
  <c r="D73" i="5" s="1"/>
  <c r="D75" i="5" s="1"/>
  <c r="D62" i="5"/>
  <c r="D52" i="5"/>
  <c r="D33" i="5"/>
  <c r="D35" i="5" s="1"/>
  <c r="D22" i="5"/>
  <c r="Z32" i="12"/>
  <c r="AB7" i="11"/>
  <c r="AB13" i="11"/>
  <c r="AB4" i="11"/>
  <c r="AA70" i="12" l="1"/>
  <c r="AA53" i="12"/>
  <c r="AA72" i="12" l="1"/>
  <c r="AA76" i="12" s="1"/>
  <c r="H34" i="4" l="1"/>
  <c r="G34" i="4"/>
  <c r="F34" i="4"/>
  <c r="E34" i="4"/>
  <c r="H31" i="4"/>
  <c r="H35" i="4" s="1"/>
  <c r="G31" i="4"/>
  <c r="G35" i="4" s="1"/>
  <c r="F31" i="4"/>
  <c r="F35" i="4" s="1"/>
  <c r="E31" i="4"/>
  <c r="E35" i="4" s="1"/>
  <c r="F17" i="4"/>
  <c r="F19" i="4" s="1"/>
  <c r="F23" i="4" s="1"/>
  <c r="F25" i="4" s="1"/>
  <c r="E17" i="4"/>
  <c r="E19" i="4" s="1"/>
  <c r="E23" i="4" s="1"/>
  <c r="E25" i="4" s="1"/>
  <c r="H14" i="4"/>
  <c r="G14" i="4"/>
  <c r="F14" i="4"/>
  <c r="H12" i="4"/>
  <c r="H17" i="4" s="1"/>
  <c r="H19" i="4" s="1"/>
  <c r="H23" i="4" s="1"/>
  <c r="H25" i="4" s="1"/>
  <c r="H36" i="4" s="1"/>
  <c r="H42" i="4" s="1"/>
  <c r="G12" i="4"/>
  <c r="G17" i="4" s="1"/>
  <c r="G19" i="4" s="1"/>
  <c r="G23" i="4" s="1"/>
  <c r="G25" i="4" s="1"/>
  <c r="G36" i="4" s="1"/>
  <c r="G42" i="4" s="1"/>
  <c r="F12" i="4"/>
  <c r="E12" i="4"/>
  <c r="Y62" i="12"/>
  <c r="X62" i="12"/>
  <c r="W62" i="12"/>
  <c r="Y68" i="12"/>
  <c r="X68" i="12"/>
  <c r="X70" i="12" s="1"/>
  <c r="W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V70" i="12"/>
  <c r="I51" i="12"/>
  <c r="I53" i="12" s="1"/>
  <c r="K51" i="12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1" i="12"/>
  <c r="X53" i="12" s="1"/>
  <c r="W51" i="12"/>
  <c r="W53" i="12" s="1"/>
  <c r="Y51" i="12"/>
  <c r="Y53" i="12"/>
  <c r="K53" i="12"/>
  <c r="Y30" i="12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P70" i="12" l="1"/>
  <c r="U70" i="12"/>
  <c r="Y70" i="12"/>
  <c r="V53" i="12"/>
  <c r="E36" i="4"/>
  <c r="E42" i="4" s="1"/>
  <c r="E47" i="4"/>
  <c r="E39" i="4"/>
  <c r="F47" i="4"/>
  <c r="F39" i="4"/>
  <c r="F36" i="4"/>
  <c r="F42" i="4" s="1"/>
  <c r="Z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W70" i="12"/>
  <c r="Z53" i="12"/>
  <c r="Y23" i="12" l="1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2" i="12" s="1"/>
  <c r="V76" i="12" s="1"/>
  <c r="Y9" i="12"/>
  <c r="X9" i="12"/>
  <c r="X32" i="12" s="1"/>
  <c r="X72" i="12" s="1"/>
  <c r="X76" i="12" s="1"/>
  <c r="W9" i="12"/>
  <c r="W32" i="12" s="1"/>
  <c r="W72" i="12" s="1"/>
  <c r="W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2" i="12" l="1"/>
  <c r="Z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Y32" i="12"/>
  <c r="Y72" i="12" s="1"/>
  <c r="Y76" i="12" s="1"/>
  <c r="AM22" i="5" l="1"/>
  <c r="AM72" i="5"/>
  <c r="AM52" i="5"/>
  <c r="AM62" i="5" l="1"/>
  <c r="AM73" i="5" s="1"/>
  <c r="AM75" i="5" s="1"/>
  <c r="AM32" i="5"/>
  <c r="AM35" i="5" s="1"/>
  <c r="AL62" i="5" l="1"/>
  <c r="AL72" i="5"/>
  <c r="AL52" i="5"/>
  <c r="Y13" i="11"/>
  <c r="Y4" i="11"/>
  <c r="AF26" i="4"/>
  <c r="AE26" i="4"/>
  <c r="AE24" i="4"/>
  <c r="AD22" i="4"/>
  <c r="AC22" i="4"/>
  <c r="AB22" i="4"/>
  <c r="AA22" i="4"/>
  <c r="Z22" i="4"/>
  <c r="AD11" i="4"/>
  <c r="AC11" i="4"/>
  <c r="AC26" i="4" s="1"/>
  <c r="AC24" i="4" s="1"/>
  <c r="AB11" i="4"/>
  <c r="AB26" i="4" s="1"/>
  <c r="AB24" i="4" s="1"/>
  <c r="AA11" i="4"/>
  <c r="Z11" i="4"/>
  <c r="Y11" i="4"/>
  <c r="X22" i="4"/>
  <c r="W22" i="4"/>
  <c r="V22" i="4"/>
  <c r="U22" i="4"/>
  <c r="T22" i="4"/>
  <c r="S22" i="4"/>
  <c r="R22" i="4"/>
  <c r="Q22" i="4"/>
  <c r="P22" i="4"/>
  <c r="Y22" i="4"/>
  <c r="AL73" i="5" l="1"/>
  <c r="AL75" i="5" s="1"/>
  <c r="Z26" i="4"/>
  <c r="Z24" i="4" s="1"/>
  <c r="AD26" i="4"/>
  <c r="AD24" i="4" s="1"/>
  <c r="AA26" i="4"/>
  <c r="AA24" i="4" s="1"/>
  <c r="Y26" i="4"/>
  <c r="Y34" i="4" s="1"/>
  <c r="Y39" i="4" s="1"/>
  <c r="X4" i="11" l="1"/>
  <c r="AK72" i="5"/>
  <c r="AK62" i="5"/>
  <c r="AK52" i="5"/>
  <c r="AK32" i="5"/>
  <c r="AK33" i="5" s="1"/>
  <c r="AK22" i="5"/>
  <c r="AJ22" i="4"/>
  <c r="AJ11" i="4"/>
  <c r="AK73" i="5" l="1"/>
  <c r="AK75" i="5" s="1"/>
  <c r="AK35" i="5"/>
  <c r="AJ24" i="4"/>
  <c r="AJ26" i="4"/>
  <c r="AJ34" i="4" s="1"/>
  <c r="AJ39" i="4" s="1"/>
  <c r="W4" i="11" l="1"/>
  <c r="Z50" i="5" l="1"/>
  <c r="AA50" i="5"/>
  <c r="AB50" i="5"/>
  <c r="AC50" i="5"/>
  <c r="AD50" i="5"/>
  <c r="AE50" i="5"/>
  <c r="AF50" i="5" l="1"/>
  <c r="V13" i="11"/>
  <c r="V4" i="11"/>
  <c r="AH11" i="4"/>
  <c r="AH22" i="4"/>
  <c r="T32" i="12" l="1"/>
  <c r="T72" i="12" s="1"/>
  <c r="T76" i="12" s="1"/>
  <c r="AI72" i="5"/>
  <c r="AI62" i="5"/>
  <c r="AI52" i="5"/>
  <c r="AI32" i="5"/>
  <c r="AI33" i="5" s="1"/>
  <c r="AI22" i="5"/>
  <c r="AH26" i="4"/>
  <c r="AH34" i="4" s="1"/>
  <c r="AH39" i="4" s="1"/>
  <c r="AH24" i="4"/>
  <c r="U4" i="11"/>
  <c r="AH72" i="5"/>
  <c r="AH62" i="5"/>
  <c r="AH52" i="5"/>
  <c r="AH32" i="5"/>
  <c r="AH22" i="5"/>
  <c r="AG22" i="4"/>
  <c r="AG11" i="4"/>
  <c r="U13" i="11"/>
  <c r="AH73" i="5" l="1"/>
  <c r="AH75" i="5" s="1"/>
  <c r="AH35" i="5"/>
  <c r="AH33" i="5"/>
  <c r="AG24" i="4"/>
  <c r="AI73" i="5"/>
  <c r="AI75" i="5" s="1"/>
  <c r="AI35" i="5"/>
  <c r="AG26" i="4"/>
  <c r="AG34" i="4" s="1"/>
  <c r="AG39" i="4" s="1"/>
  <c r="AF22" i="5"/>
  <c r="AF32" i="5"/>
  <c r="AF33" i="5" s="1"/>
  <c r="AF52" i="5"/>
  <c r="AF62" i="5"/>
  <c r="AF72" i="5"/>
  <c r="AB22" i="5"/>
  <c r="AB32" i="5"/>
  <c r="AB33" i="5" s="1"/>
  <c r="AB52" i="5"/>
  <c r="AB62" i="5"/>
  <c r="AB72" i="5"/>
  <c r="AB73" i="5" l="1"/>
  <c r="AB75" i="5" s="1"/>
  <c r="AF35" i="5"/>
  <c r="AB35" i="5"/>
  <c r="AF73" i="5"/>
  <c r="AF75" i="5" s="1"/>
  <c r="AG25" i="8"/>
  <c r="AG12" i="8"/>
  <c r="T13" i="11"/>
  <c r="T4" i="11"/>
  <c r="AP22" i="4" l="1"/>
  <c r="AP11" i="4"/>
  <c r="AQ11" i="4"/>
  <c r="AQ22" i="4"/>
  <c r="AP26" i="4" l="1"/>
  <c r="AP34" i="4" s="1"/>
  <c r="AP39" i="4" s="1"/>
  <c r="AQ26" i="4"/>
  <c r="AQ34" i="4" s="1"/>
  <c r="AQ39" i="4" l="1"/>
  <c r="AP24" i="4"/>
  <c r="AQ24" i="4"/>
  <c r="AE12" i="8" l="1"/>
  <c r="AD25" i="8" l="1"/>
  <c r="AC25" i="8"/>
  <c r="AC12" i="8"/>
  <c r="AD12" i="8" l="1"/>
  <c r="P24" i="4" l="1"/>
  <c r="Q24" i="4"/>
  <c r="R24" i="4"/>
  <c r="S24" i="4"/>
  <c r="T24" i="4"/>
  <c r="U24" i="4"/>
  <c r="V24" i="4"/>
  <c r="W24" i="4"/>
  <c r="X24" i="4"/>
  <c r="Y24" i="4"/>
  <c r="Y62" i="5" l="1"/>
  <c r="U23" i="12" l="1"/>
  <c r="U32" i="12" l="1"/>
  <c r="U72" i="12" s="1"/>
  <c r="U76" i="12" s="1"/>
</calcChain>
</file>

<file path=xl/sharedStrings.xml><?xml version="1.0" encoding="utf-8"?>
<sst xmlns="http://schemas.openxmlformats.org/spreadsheetml/2006/main" count="2915" uniqueCount="619">
  <si>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</si>
  <si>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</si>
  <si>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</si>
  <si>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</si>
  <si>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</si>
  <si>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</si>
  <si>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</si>
  <si>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</si>
  <si>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</si>
  <si>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</si>
  <si>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</si>
  <si>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</si>
  <si>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</si>
  <si>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</si>
  <si>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</si>
  <si>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</si>
  <si>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</si>
  <si>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</si>
  <si>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</si>
  <si>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</si>
  <si>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</si>
  <si>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</si>
  <si>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</si>
  <si>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</si>
  <si>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</si>
  <si>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</si>
  <si>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</si>
  <si>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</si>
  <si>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</si>
  <si>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</si>
  <si>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</si>
  <si>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</si>
  <si>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</si>
  <si>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</si>
  <si>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</si>
  <si>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</si>
  <si>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</si>
  <si>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</si>
  <si>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</si>
  <si>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</si>
  <si>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</si>
  <si>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</si>
  <si>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</si>
  <si>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</si>
  <si>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</si>
  <si>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</si>
  <si>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</si>
  <si>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</si>
  <si>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</si>
  <si>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</si>
  <si>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</si>
  <si>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</si>
  <si>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</si>
  <si>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</si>
  <si>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</si>
  <si>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</si>
  <si>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</si>
  <si>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</si>
  <si>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</si>
  <si>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</si>
  <si>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</si>
  <si>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</si>
  <si>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</si>
  <si>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</si>
  <si>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</si>
  <si>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</si>
  <si>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</si>
  <si>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</si>
  <si>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</si>
  <si>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</si>
  <si>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</si>
  <si>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</si>
  <si>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</si>
  <si>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</si>
  <si>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</si>
  <si>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</si>
  <si>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</si>
  <si>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</si>
  <si>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</si>
  <si>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</si>
  <si>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</si>
  <si>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</si>
  <si>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</si>
  <si>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</si>
  <si>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</si>
  <si>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</si>
  <si>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</si>
  <si>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</si>
  <si>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</si>
  <si>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</si>
  <si>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</si>
  <si>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</si>
  <si>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</si>
  <si>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</si>
  <si>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</si>
  <si>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</si>
  <si>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</si>
  <si>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</si>
  <si>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</si>
  <si>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</si>
  <si>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</si>
  <si>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</si>
  <si>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</si>
  <si>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</si>
  <si>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</si>
  <si>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</si>
  <si>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</si>
  <si>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</si>
  <si>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</si>
  <si>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</si>
  <si>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</si>
  <si>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</si>
  <si>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</si>
  <si>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</si>
  <si>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</si>
  <si>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</si>
  <si>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</si>
  <si>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</si>
  <si>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</si>
  <si>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</si>
  <si>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</si>
  <si>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</si>
  <si>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</si>
  <si>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</si>
  <si>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</si>
  <si>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</si>
  <si>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</si>
  <si>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</si>
  <si>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</si>
  <si>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</si>
  <si>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</si>
  <si>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</si>
  <si>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</si>
  <si>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</si>
  <si>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</si>
  <si>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</si>
  <si>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</si>
  <si>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</si>
  <si>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</si>
  <si>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</si>
  <si>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</si>
  <si>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</si>
  <si>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</si>
  <si>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</si>
  <si>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</si>
  <si>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</si>
  <si>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</si>
  <si>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</si>
  <si>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</si>
  <si>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</si>
  <si>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</si>
  <si>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</si>
  <si>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</si>
  <si>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</si>
  <si>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</si>
  <si>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</si>
  <si>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</si>
  <si>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</si>
  <si>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</si>
  <si>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</si>
  <si>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</si>
  <si>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</si>
  <si>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</si>
  <si>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</si>
  <si>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</si>
  <si>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</si>
  <si>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</si>
  <si>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</si>
  <si>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</si>
  <si>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</si>
  <si>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</si>
  <si>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</si>
  <si>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</si>
  <si>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</si>
  <si>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</si>
  <si>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</si>
  <si>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</si>
  <si>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</si>
  <si>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</si>
  <si>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</si>
  <si>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</si>
  <si>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</si>
  <si>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</si>
  <si>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</si>
  <si>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</si>
  <si>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</si>
  <si>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</si>
  <si>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</si>
  <si>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</si>
  <si>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</si>
  <si>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</si>
  <si>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</si>
  <si>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</si>
  <si>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</si>
  <si>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</si>
  <si>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</si>
  <si>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</si>
  <si>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</si>
  <si>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</si>
  <si>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</si>
  <si>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</si>
  <si>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</si>
  <si>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</si>
  <si>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</si>
  <si>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</si>
  <si>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</si>
  <si>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</si>
  <si>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</si>
  <si>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</si>
  <si>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</si>
  <si>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</si>
  <si>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</si>
  <si>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</si>
  <si>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</si>
  <si>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</si>
  <si>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</si>
  <si>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</si>
  <si>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</si>
  <si>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</si>
  <si>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</si>
  <si>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</si>
  <si>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</si>
  <si>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</si>
  <si>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</si>
  <si>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</si>
  <si>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</si>
  <si>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</si>
  <si>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</si>
  <si>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</si>
  <si>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</si>
  <si>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</si>
  <si>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</si>
  <si>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</si>
  <si>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</si>
  <si>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</si>
  <si>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</si>
  <si>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</si>
  <si>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</si>
  <si>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</si>
  <si>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</si>
  <si>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</si>
  <si>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</si>
  <si>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</si>
  <si>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</si>
  <si>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</si>
  <si>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</si>
  <si>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</si>
  <si>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</si>
  <si>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</si>
  <si>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</si>
  <si>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</si>
  <si>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</si>
  <si>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</si>
  <si>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</si>
  <si>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</si>
  <si>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</si>
  <si>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</si>
  <si>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</si>
  <si>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</si>
  <si>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</si>
  <si>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</si>
  <si>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</si>
  <si>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</si>
  <si>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</si>
  <si>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</si>
  <si>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</si>
  <si>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</si>
  <si>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</si>
  <si>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</si>
  <si>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</si>
  <si>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</si>
  <si>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</si>
  <si>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</si>
  <si>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</si>
  <si>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</si>
  <si>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</si>
  <si>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</si>
  <si>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</si>
  <si>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</si>
  <si>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</si>
  <si>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</si>
  <si>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</si>
  <si>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</si>
  <si>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</si>
  <si>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</si>
  <si>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</si>
  <si>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</si>
  <si>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</si>
  <si>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</si>
  <si>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</si>
  <si>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</si>
  <si>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</si>
  <si>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</si>
  <si>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</si>
  <si>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</si>
  <si>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</si>
  <si>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</si>
  <si>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</si>
  <si>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</si>
  <si>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</si>
  <si>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</si>
  <si>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</si>
  <si>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</si>
  <si>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</si>
  <si>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</si>
  <si>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</si>
  <si>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</si>
  <si>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</si>
  <si>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</si>
  <si>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</si>
  <si>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</si>
  <si>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</si>
  <si>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</si>
  <si>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</si>
  <si>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</si>
  <si>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</si>
  <si>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</si>
  <si>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</si>
  <si>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</si>
  <si>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</si>
  <si>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</si>
  <si>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</si>
  <si>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</si>
  <si>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</si>
  <si>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</si>
  <si>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</si>
  <si>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</si>
  <si>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</si>
  <si>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</si>
  <si>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</si>
  <si>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</si>
  <si>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</si>
  <si>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</si>
  <si>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</si>
  <si>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</si>
  <si>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</si>
  <si>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</si>
  <si>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</si>
  <si>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</si>
  <si>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</si>
  <si>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</si>
  <si>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</si>
  <si>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</si>
  <si>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</si>
  <si>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</si>
  <si>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</si>
  <si>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</si>
  <si>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</si>
  <si>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</si>
  <si>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</si>
  <si>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</si>
  <si>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</si>
  <si>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</si>
  <si>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</si>
  <si>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</si>
  <si>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</si>
  <si>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</si>
  <si>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</si>
  <si>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</si>
  <si>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</si>
  <si>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</si>
  <si>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</si>
  <si>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</si>
  <si>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</si>
  <si>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</si>
  <si>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</si>
  <si>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</si>
  <si>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</si>
  <si>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</si>
  <si>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</si>
  <si>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</si>
  <si>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</si>
  <si>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</si>
  <si>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</si>
  <si>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</si>
  <si>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</si>
  <si>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</si>
  <si>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</si>
  <si>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</si>
  <si>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</si>
  <si>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</si>
  <si>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</si>
  <si>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</si>
  <si>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</si>
  <si>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</si>
  <si>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</si>
  <si>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</si>
  <si>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</si>
  <si>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</si>
  <si>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</si>
  <si>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</si>
  <si>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</si>
  <si>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</si>
  <si>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</si>
  <si>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</si>
  <si>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</si>
  <si>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</si>
  <si>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</si>
  <si>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</si>
  <si>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</si>
  <si>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</si>
  <si>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</si>
  <si>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</si>
  <si>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</si>
  <si>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</si>
  <si>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</si>
  <si>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</si>
  <si>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</si>
  <si>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</si>
  <si>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</si>
  <si>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</si>
  <si>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</si>
  <si>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</si>
  <si>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</si>
  <si>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</si>
  <si>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</si>
  <si>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</si>
  <si>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</si>
  <si>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</si>
  <si>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</si>
  <si>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</si>
  <si>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</si>
  <si>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</si>
  <si>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</si>
  <si>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</si>
  <si>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</si>
  <si>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</si>
  <si>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</si>
  <si>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</si>
  <si>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</si>
  <si>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</si>
  <si>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</si>
  <si>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</si>
  <si>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</si>
  <si>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</si>
  <si>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</si>
  <si>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</si>
  <si>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</si>
  <si>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</si>
  <si>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</si>
  <si>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</si>
  <si>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</si>
  <si>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</si>
  <si>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</si>
  <si>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</si>
  <si>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</si>
  <si>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</si>
  <si>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</si>
  <si>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</si>
  <si>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</si>
  <si>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</si>
  <si>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</si>
  <si>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</si>
  <si>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</si>
  <si>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</si>
  <si>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</si>
  <si>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</si>
  <si>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</si>
  <si>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</si>
  <si>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</si>
  <si>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</si>
  <si>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</si>
  <si>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</si>
  <si>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</si>
  <si>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</si>
  <si>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</si>
  <si>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</si>
  <si>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</si>
  <si>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</si>
  <si>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</si>
  <si>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</si>
  <si>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</si>
  <si>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</si>
  <si>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</si>
  <si>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</si>
  <si>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</si>
  <si>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</si>
  <si>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</si>
  <si>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</si>
  <si>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</si>
  <si>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</si>
  <si>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</si>
  <si>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</si>
  <si>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</si>
  <si>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</si>
  <si>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</si>
  <si>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</si>
  <si>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</si>
  <si>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</si>
  <si>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</si>
  <si>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</si>
  <si>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</si>
  <si>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</si>
  <si>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</si>
  <si>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</si>
  <si>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</si>
  <si>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</si>
  <si>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</si>
  <si>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</si>
  <si>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</si>
  <si>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</si>
  <si>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</si>
  <si>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</si>
  <si>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</si>
  <si>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</si>
  <si>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</si>
  <si>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</si>
  <si>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</si>
  <si>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</si>
  <si>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</si>
  <si>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</si>
  <si>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</si>
  <si>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</si>
  <si>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</si>
  <si>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</si>
  <si>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</si>
  <si>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</si>
  <si>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</si>
  <si>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</si>
  <si>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</si>
  <si>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</si>
  <si>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</si>
  <si>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</si>
  <si>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</si>
  <si>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</si>
  <si>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</si>
  <si>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</si>
  <si>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</si>
  <si>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</si>
  <si>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</si>
  <si>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</si>
  <si>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</si>
  <si>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</si>
  <si>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</si>
  <si>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</si>
  <si>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</si>
  <si>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</si>
  <si>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</si>
  <si>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</si>
  <si>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</si>
  <si>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</si>
  <si>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</si>
  <si>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</si>
  <si>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</si>
  <si>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</si>
  <si>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</si>
  <si>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</si>
  <si>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</si>
  <si>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</si>
  <si>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</si>
  <si>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</si>
  <si>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</si>
  <si>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Zapłacone odsetki od leasingu finansowego oraz kredytów / pożyczek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</si>
  <si>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</si>
  <si>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</si>
  <si>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</si>
  <si>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</si>
  <si>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</si>
  <si>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</si>
  <si>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</si>
  <si>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</si>
  <si>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</si>
  <si>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</si>
  <si>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</si>
  <si>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</si>
  <si>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</si>
  <si>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</si>
  <si>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</si>
  <si>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</si>
  <si>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</si>
  <si>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</si>
  <si>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</si>
  <si>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</si>
  <si>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</si>
  <si>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</si>
  <si>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</si>
  <si>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</si>
  <si>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</si>
  <si>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</si>
  <si>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</si>
  <si>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</si>
  <si>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</si>
  <si>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Zysk operacyjny bez uwzględnienia amortyzacji (EBITDA)</t>
  </si>
  <si>
    <t>Zysk na działalności operacyjnej (EBIT)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</si>
  <si>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</si>
  <si>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</si>
  <si>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</si>
  <si>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</si>
  <si>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</si>
  <si>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Różnice kursowe z przeliczenia sprawozdań finansowych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</si>
  <si>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</si>
  <si>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</si>
  <si>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</si>
  <si>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</si>
  <si>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Zysk netto przypadający:</t>
  </si>
  <si>
    <t>Zysk netto przypadający akcjonariuszom jednostki dominującej</t>
  </si>
  <si>
    <t>Udziałom niedającym kontroli</t>
  </si>
  <si>
    <t>Suma całkowitych dochodów przypadających:</t>
  </si>
  <si>
    <t>Suma całkowitych dochodów przypadających 
akcjonariuszom jednostki dominującej</t>
  </si>
  <si>
    <t>Zysk na akcję (w PLN na jedną akcję)</t>
  </si>
  <si>
    <t>Średnia ważona liczba akcji zwykłych (szt.)</t>
  </si>
  <si>
    <t>Zysk na akcję podstawowy i rozwodniony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</si>
  <si>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</si>
  <si>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</si>
  <si>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</si>
  <si>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</si>
  <si>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</si>
  <si>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</si>
  <si>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</si>
  <si>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</si>
  <si>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</si>
  <si>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</si>
  <si>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</si>
  <si>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</si>
  <si>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</si>
  <si>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Prawo do użytkowania aktywów</t>
  </si>
  <si>
    <t>Należności leasingowe</t>
  </si>
  <si>
    <t>Stan na 31/03/2019</t>
  </si>
  <si>
    <t>Stan na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</si>
</sst>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</fills>
  <borders count="54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46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4" fontId="37" fillId="0" borderId="0" xfId="3" applyNumberFormat="1" applyFont="1" applyFill="1"/>
    <xf numFmtId="4" fontId="3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168" fontId="37" fillId="3" borderId="0" xfId="3" applyNumberFormat="1" applyFont="1" applyFill="1"/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vertical="center"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12" borderId="49" xfId="14" applyNumberFormat="1" applyFont="1" applyFill="1" applyBorder="1" applyAlignment="1">
      <alignment horizontal="right" vertical="center" wrapText="1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12" borderId="50" xfId="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12" borderId="49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12" borderId="51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12" borderId="52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12" borderId="0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12" borderId="49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12" borderId="0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12" borderId="0" xfId="2" applyNumberFormat="1" applyFont="1" applyFill="1"/>
    <xf numFmtId="173" fontId="31" fillId="2" borderId="0" xfId="2" applyNumberFormat="1" applyFont="1" applyFill="1"/>
    <xf numFmtId="173" fontId="30" fillId="12" borderId="52" xfId="4" applyNumberFormat="1" applyFont="1" applyFill="1" applyBorder="1" applyAlignment="1">
      <alignment horizontal="right" vertical="center" wrapText="1"/>
    </xf>
    <xf numFmtId="173" fontId="30" fillId="2" borderId="52" xfId="4" applyNumberFormat="1" applyFont="1" applyFill="1" applyBorder="1" applyAlignment="1">
      <alignment horizontal="right" vertical="center" wrapText="1"/>
    </xf>
    <xf numFmtId="0" fontId="31" fillId="12" borderId="0" xfId="2" applyFont="1" applyFill="1"/>
    <xf numFmtId="164" fontId="30" fillId="12" borderId="0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171" fontId="30" fillId="12" borderId="0" xfId="4" applyNumberFormat="1" applyFont="1" applyFill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170" fontId="31" fillId="2" borderId="49" xfId="14" applyNumberFormat="1" applyFont="1" applyFill="1" applyBorder="1" applyAlignment="1">
      <alignment horizontal="right" vertical="center" wrapText="1"/>
    </xf>
    <xf numFmtId="4" fontId="31" fillId="2" borderId="50" xfId="4" applyNumberFormat="1" applyFont="1" applyFill="1" applyBorder="1" applyAlignment="1">
      <alignment horizontal="right" vertical="center" wrapText="1"/>
    </xf>
    <xf numFmtId="170" fontId="30" fillId="2" borderId="51" xfId="4" applyNumberFormat="1" applyFont="1" applyFill="1" applyBorder="1" applyAlignment="1">
      <alignment horizontal="right" vertical="center" wrapText="1"/>
    </xf>
    <xf numFmtId="170" fontId="31" fillId="2" borderId="50" xfId="4" applyNumberFormat="1" applyFont="1" applyFill="1" applyBorder="1" applyAlignment="1">
      <alignment horizontal="right" vertical="center" wrapText="1"/>
    </xf>
    <xf numFmtId="170" fontId="31" fillId="2" borderId="52" xfId="4" applyNumberFormat="1" applyFont="1" applyFill="1" applyBorder="1" applyAlignment="1">
      <alignment horizontal="right" vertical="center" wrapText="1"/>
    </xf>
    <xf numFmtId="170" fontId="30" fillId="2" borderId="52" xfId="4" applyNumberFormat="1" applyFont="1" applyFill="1" applyBorder="1" applyAlignment="1">
      <alignment horizontal="right" vertical="center" wrapText="1"/>
    </xf>
    <xf numFmtId="169" fontId="31" fillId="0" borderId="0" xfId="11" applyNumberFormat="1" applyFont="1" applyFill="1" applyAlignment="1">
      <alignment horizontal="right" vertical="center" wrapText="1"/>
    </xf>
    <xf numFmtId="169" fontId="31" fillId="0" borderId="50" xfId="11" applyNumberFormat="1" applyFont="1" applyFill="1" applyBorder="1" applyAlignment="1">
      <alignment horizontal="right" vertical="center" wrapText="1"/>
    </xf>
    <xf numFmtId="169" fontId="31" fillId="0" borderId="52" xfId="11" applyNumberFormat="1" applyFont="1" applyFill="1" applyBorder="1" applyAlignment="1">
      <alignment horizontal="right" vertical="center" wrapText="1"/>
    </xf>
    <xf numFmtId="169" fontId="30" fillId="0" borderId="51" xfId="11" applyNumberFormat="1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173" fontId="31" fillId="2" borderId="53" xfId="4" applyNumberFormat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center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Comma" xfId="14" builtinId="3"/>
    <cellStyle name="Hyperlink" xfId="13" builtinId="8"/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E85"/>
  <sheetViews>
    <sheetView showGridLines="0" view="pageBreakPreview" zoomScaleNormal="100" zoomScaleSheetLayoutView="100" workbookViewId="0">
      <pane xSplit="3" topLeftCell="G1" activePane="topRight" state="frozen"/>
      <selection activeCell="AC12" sqref="AC12"/>
      <selection pane="topRight" activeCell="K9" sqref="K9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3" width="2.1796875" style="55" customWidth="1"/>
    <col min="4" max="5" width="13.1796875" style="40" bestFit="1" customWidth="1"/>
    <col min="6" max="8" width="13.1796875" style="56" bestFit="1" customWidth="1"/>
    <col min="9" max="9" width="13.1796875" style="56" customWidth="1"/>
    <col min="10" max="11" width="13.1796875" style="56" bestFit="1" customWidth="1"/>
    <col min="12" max="13" width="13.1796875" style="56" customWidth="1"/>
    <col min="14" max="14" width="48.54296875" style="56" hidden="1" customWidth="1" outlineLevel="1"/>
    <col min="15" max="15" width="2.453125" hidden="1" customWidth="1" outlineLevel="1"/>
    <col min="16" max="18" width="11.453125" style="40" hidden="1" customWidth="1" outlineLevel="1"/>
    <col min="19" max="23" width="11.453125" hidden="1" customWidth="1" outlineLevel="1"/>
    <col min="24" max="24" width="10.26953125" hidden="1" customWidth="1" outlineLevel="1"/>
    <col min="25" max="38" width="11.453125" hidden="1" customWidth="1" outlineLevel="1"/>
    <col min="39" max="39" width="8.81640625" hidden="1" customWidth="1" outlineLevel="1"/>
    <col min="40" max="44" width="11.453125" hidden="1" customWidth="1" outlineLevel="1"/>
    <col min="45" max="45" width="8.81640625" customWidth="1" collapsed="1"/>
    <col min="46" max="124" width="8.81640625" customWidth="1"/>
    <col min="125" max="16384" width="9.1796875" style="40"/>
  </cols>
  <sheetData>
    <row r="1" spans="1:124" x14ac:dyDescent="0.35">
      <c r="A1" s="364"/>
      <c r="B1" s="90" t="s">
        <v>574</v>
      </c>
      <c r="N1" s="90" t="s">
        <v>574</v>
      </c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N1" s="40"/>
      <c r="AO1" s="40"/>
      <c r="AP1" s="40"/>
    </row>
    <row r="2" spans="1:124" ht="15" thickBot="1" x14ac:dyDescent="0.4">
      <c r="B2" s="39"/>
      <c r="N2" s="39"/>
      <c r="O2" s="41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N2" s="40"/>
      <c r="AO2" s="40"/>
      <c r="AP2" s="40"/>
    </row>
    <row r="3" spans="1:124" ht="15" thickBot="1" x14ac:dyDescent="0.4">
      <c r="B3" s="317"/>
      <c r="D3" s="317">
        <v>2018</v>
      </c>
      <c r="E3" s="317">
        <v>2017</v>
      </c>
      <c r="F3" s="317">
        <v>2016</v>
      </c>
      <c r="G3" s="317">
        <v>2015</v>
      </c>
      <c r="H3" s="317">
        <v>2014</v>
      </c>
      <c r="J3" s="317" t="s">
        <v>602</v>
      </c>
      <c r="K3" s="317" t="s">
        <v>477</v>
      </c>
      <c r="M3" s="680" t="s">
        <v>566</v>
      </c>
      <c r="N3" s="590"/>
      <c r="O3" s="43"/>
      <c r="P3" s="590" t="s">
        <v>174</v>
      </c>
      <c r="Q3" s="590" t="s">
        <v>168</v>
      </c>
      <c r="R3" s="590" t="s">
        <v>170</v>
      </c>
      <c r="S3" s="590" t="s">
        <v>172</v>
      </c>
      <c r="T3" s="590" t="s">
        <v>173</v>
      </c>
      <c r="U3" s="590" t="s">
        <v>169</v>
      </c>
      <c r="V3" s="590" t="s">
        <v>171</v>
      </c>
      <c r="W3" s="590" t="s">
        <v>166</v>
      </c>
      <c r="X3" s="590" t="s">
        <v>336</v>
      </c>
      <c r="Y3" s="590" t="s">
        <v>187</v>
      </c>
      <c r="Z3" s="590" t="s">
        <v>254</v>
      </c>
      <c r="AA3" s="590" t="s">
        <v>281</v>
      </c>
      <c r="AB3" s="590" t="s">
        <v>334</v>
      </c>
      <c r="AC3" s="590" t="s">
        <v>358</v>
      </c>
      <c r="AD3" s="590" t="s">
        <v>381</v>
      </c>
      <c r="AE3" s="590" t="s">
        <v>393</v>
      </c>
      <c r="AF3" s="590" t="s">
        <v>424</v>
      </c>
      <c r="AG3" s="590" t="s">
        <v>439</v>
      </c>
      <c r="AH3" s="590" t="s">
        <v>454</v>
      </c>
      <c r="AI3" s="590" t="s">
        <v>466</v>
      </c>
      <c r="AJ3" s="590" t="s">
        <v>477</v>
      </c>
      <c r="AK3" s="590" t="s">
        <v>499</v>
      </c>
      <c r="AL3" s="590" t="s">
        <v>512</v>
      </c>
      <c r="AN3" s="590">
        <v>2013</v>
      </c>
      <c r="AO3" s="590">
        <v>2014</v>
      </c>
      <c r="AP3" s="590">
        <v>2015</v>
      </c>
      <c r="AQ3" s="590">
        <v>2016</v>
      </c>
      <c r="AR3" s="590">
        <v>2017</v>
      </c>
    </row>
    <row r="4" spans="1:124" ht="15" thickBot="1" x14ac:dyDescent="0.4">
      <c r="B4" s="318"/>
      <c r="D4" s="318" t="s">
        <v>567</v>
      </c>
      <c r="E4" s="318" t="s">
        <v>567</v>
      </c>
      <c r="F4" s="318" t="s">
        <v>567</v>
      </c>
      <c r="G4" s="318" t="s">
        <v>567</v>
      </c>
      <c r="H4" s="318" t="s">
        <v>567</v>
      </c>
      <c r="J4" s="318" t="s">
        <v>567</v>
      </c>
      <c r="K4" s="318" t="s">
        <v>567</v>
      </c>
      <c r="M4" s="681"/>
      <c r="N4" s="591"/>
      <c r="O4" s="25"/>
      <c r="P4" s="591" t="s">
        <v>0</v>
      </c>
      <c r="Q4" s="591" t="s">
        <v>0</v>
      </c>
      <c r="R4" s="591" t="s">
        <v>0</v>
      </c>
      <c r="S4" s="591" t="s">
        <v>0</v>
      </c>
      <c r="T4" s="591" t="s">
        <v>0</v>
      </c>
      <c r="U4" s="591" t="s">
        <v>0</v>
      </c>
      <c r="V4" s="591" t="s">
        <v>0</v>
      </c>
      <c r="W4" s="591" t="s">
        <v>0</v>
      </c>
      <c r="X4" s="591" t="s">
        <v>0</v>
      </c>
      <c r="Y4" s="591" t="s">
        <v>0</v>
      </c>
      <c r="Z4" s="591" t="s">
        <v>0</v>
      </c>
      <c r="AA4" s="591" t="s">
        <v>0</v>
      </c>
      <c r="AB4" s="591" t="s">
        <v>0</v>
      </c>
      <c r="AC4" s="591" t="s">
        <v>0</v>
      </c>
      <c r="AD4" s="591" t="s">
        <v>0</v>
      </c>
      <c r="AE4" s="591" t="s">
        <v>0</v>
      </c>
      <c r="AF4" s="591" t="s">
        <v>0</v>
      </c>
      <c r="AG4" s="591" t="s">
        <v>0</v>
      </c>
      <c r="AH4" s="591" t="s">
        <v>0</v>
      </c>
      <c r="AI4" s="591" t="s">
        <v>0</v>
      </c>
      <c r="AJ4" s="591" t="s">
        <v>0</v>
      </c>
      <c r="AK4" s="591" t="s">
        <v>0</v>
      </c>
      <c r="AL4" s="591" t="s">
        <v>0</v>
      </c>
      <c r="AN4" s="591" t="s">
        <v>0</v>
      </c>
      <c r="AO4" s="591" t="s">
        <v>0</v>
      </c>
      <c r="AP4" s="591" t="s">
        <v>0</v>
      </c>
      <c r="AQ4" s="591" t="s">
        <v>0</v>
      </c>
      <c r="AR4" s="591" t="s">
        <v>0</v>
      </c>
    </row>
    <row r="5" spans="1:124" x14ac:dyDescent="0.35">
      <c r="N5" s="42"/>
      <c r="O5" s="43"/>
      <c r="P5" s="678"/>
      <c r="Q5" s="678"/>
      <c r="R5" s="678"/>
      <c r="S5" s="44"/>
      <c r="T5" s="44"/>
      <c r="U5" s="44"/>
      <c r="V5" s="678"/>
      <c r="W5" s="678"/>
      <c r="X5" s="676"/>
      <c r="Y5" s="676"/>
      <c r="Z5" s="676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N5" s="541"/>
      <c r="AO5" s="541"/>
      <c r="AP5" s="541"/>
    </row>
    <row r="6" spans="1:124" x14ac:dyDescent="0.35">
      <c r="N6" s="91" t="s">
        <v>1</v>
      </c>
      <c r="O6" s="43"/>
      <c r="P6" s="682"/>
      <c r="Q6" s="679"/>
      <c r="R6" s="679"/>
      <c r="S6" s="45"/>
      <c r="T6" s="45"/>
      <c r="U6" s="45"/>
      <c r="V6" s="679"/>
      <c r="W6" s="679"/>
      <c r="X6" s="677"/>
      <c r="Y6" s="677"/>
      <c r="Z6" s="677"/>
      <c r="AA6" s="266"/>
      <c r="AB6" s="266"/>
      <c r="AC6" s="381"/>
      <c r="AD6" s="381"/>
      <c r="AE6" s="381"/>
      <c r="AF6" s="266"/>
      <c r="AG6" s="266"/>
      <c r="AH6" s="266"/>
      <c r="AI6" s="266"/>
      <c r="AJ6" s="266"/>
      <c r="AK6" s="266"/>
      <c r="AL6" s="266"/>
      <c r="AN6" s="542"/>
      <c r="AO6" s="543"/>
      <c r="AP6" s="543"/>
    </row>
    <row r="7" spans="1:124" s="98" customFormat="1" x14ac:dyDescent="0.35">
      <c r="B7" s="124" t="s">
        <v>575</v>
      </c>
      <c r="D7" s="615">
        <v>5183000000</v>
      </c>
      <c r="E7" s="616">
        <v>4689098289.6595402</v>
      </c>
      <c r="F7" s="616">
        <v>4371958737.6000013</v>
      </c>
      <c r="G7" s="616">
        <v>4363468102.0179729</v>
      </c>
      <c r="H7" s="616">
        <v>4217073418.3299999</v>
      </c>
      <c r="J7" s="663">
        <v>1260.9000000000001</v>
      </c>
      <c r="K7" s="663">
        <v>1205</v>
      </c>
      <c r="N7" s="126" t="s">
        <v>262</v>
      </c>
      <c r="O7" s="95"/>
      <c r="P7" s="125">
        <v>1022691</v>
      </c>
      <c r="Q7" s="125">
        <v>1129983</v>
      </c>
      <c r="R7" s="125">
        <v>1198874</v>
      </c>
      <c r="S7" s="125">
        <v>1202373</v>
      </c>
      <c r="T7" s="125">
        <v>1004259</v>
      </c>
      <c r="U7" s="125">
        <v>1049067</v>
      </c>
      <c r="V7" s="125">
        <v>1047122</v>
      </c>
      <c r="W7" s="125">
        <v>1061723</v>
      </c>
      <c r="X7" s="125">
        <v>880557</v>
      </c>
      <c r="Y7" s="125">
        <v>1015982</v>
      </c>
      <c r="Z7" s="125">
        <v>1187347</v>
      </c>
      <c r="AA7" s="125">
        <v>1246450</v>
      </c>
      <c r="AB7" s="125">
        <v>1014043</v>
      </c>
      <c r="AC7" s="125">
        <v>1074810</v>
      </c>
      <c r="AD7" s="125">
        <v>1077038</v>
      </c>
      <c r="AE7" s="125">
        <v>1175983</v>
      </c>
      <c r="AF7" s="125">
        <v>1077580</v>
      </c>
      <c r="AG7" s="125">
        <v>1148622</v>
      </c>
      <c r="AH7" s="125">
        <v>1175981</v>
      </c>
      <c r="AI7" s="125">
        <v>1238625</v>
      </c>
      <c r="AJ7" s="125">
        <v>1192507</v>
      </c>
      <c r="AK7" s="125">
        <v>1267516.43707</v>
      </c>
      <c r="AL7" s="125">
        <v>1304940</v>
      </c>
      <c r="AM7"/>
      <c r="AN7" s="125">
        <v>4553921</v>
      </c>
      <c r="AO7" s="125">
        <v>4162171</v>
      </c>
      <c r="AP7" s="125">
        <v>4330336</v>
      </c>
      <c r="AQ7" s="125">
        <v>4341874</v>
      </c>
      <c r="AR7" s="125">
        <v>4640808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</row>
    <row r="8" spans="1:124" s="98" customFormat="1" x14ac:dyDescent="0.35">
      <c r="B8" s="124"/>
      <c r="D8" s="617"/>
      <c r="E8" s="618"/>
      <c r="F8" s="618"/>
      <c r="G8" s="618"/>
      <c r="H8" s="618"/>
      <c r="J8" s="618"/>
      <c r="K8" s="618"/>
      <c r="N8" s="126" t="s">
        <v>2</v>
      </c>
      <c r="O8" s="127"/>
      <c r="P8" s="125">
        <v>23857</v>
      </c>
      <c r="Q8" s="125">
        <v>90192</v>
      </c>
      <c r="R8" s="125">
        <v>26835</v>
      </c>
      <c r="S8" s="125">
        <v>22885</v>
      </c>
      <c r="T8" s="125">
        <v>12431</v>
      </c>
      <c r="U8" s="125">
        <v>11224</v>
      </c>
      <c r="V8" s="125">
        <v>15962</v>
      </c>
      <c r="W8" s="125">
        <v>15285</v>
      </c>
      <c r="X8" s="125">
        <v>8164</v>
      </c>
      <c r="Y8" s="125">
        <v>9510</v>
      </c>
      <c r="Z8" s="125">
        <v>7838</v>
      </c>
      <c r="AA8" s="125">
        <v>7620</v>
      </c>
      <c r="AB8" s="125">
        <v>8757</v>
      </c>
      <c r="AC8" s="125">
        <v>4848</v>
      </c>
      <c r="AD8" s="125">
        <v>8834</v>
      </c>
      <c r="AE8" s="125">
        <v>7646</v>
      </c>
      <c r="AF8" s="125">
        <v>9920</v>
      </c>
      <c r="AG8" s="125">
        <v>8112</v>
      </c>
      <c r="AH8" s="125">
        <v>11298</v>
      </c>
      <c r="AI8" s="125">
        <v>22515</v>
      </c>
      <c r="AJ8" s="125">
        <v>12437</v>
      </c>
      <c r="AK8" s="125">
        <v>14245.850640000001</v>
      </c>
      <c r="AL8" s="125">
        <v>13540</v>
      </c>
      <c r="AM8"/>
      <c r="AN8" s="125">
        <v>163769</v>
      </c>
      <c r="AO8" s="125">
        <v>54902</v>
      </c>
      <c r="AP8" s="125">
        <v>33132</v>
      </c>
      <c r="AQ8" s="125">
        <v>30085</v>
      </c>
      <c r="AR8" s="125">
        <v>51845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</row>
    <row r="9" spans="1:124" s="98" customFormat="1" x14ac:dyDescent="0.35">
      <c r="B9" s="124" t="s">
        <v>576</v>
      </c>
      <c r="D9" s="619">
        <v>-615100000</v>
      </c>
      <c r="E9" s="620">
        <v>-544963057.73159695</v>
      </c>
      <c r="F9" s="620">
        <v>-514477115.32195503</v>
      </c>
      <c r="G9" s="620">
        <v>-550317776.70623696</v>
      </c>
      <c r="H9" s="620">
        <v>-545558631.45000005</v>
      </c>
      <c r="J9" s="669">
        <v>-159.19999999999999</v>
      </c>
      <c r="K9" s="669">
        <v>-142.30000000000001</v>
      </c>
      <c r="N9" s="124" t="s">
        <v>3</v>
      </c>
      <c r="O9" s="95"/>
      <c r="P9" s="227">
        <v>4773</v>
      </c>
      <c r="Q9" s="227">
        <v>19734</v>
      </c>
      <c r="R9" s="227">
        <v>835</v>
      </c>
      <c r="S9" s="227">
        <v>54429</v>
      </c>
      <c r="T9" s="227">
        <v>21788</v>
      </c>
      <c r="U9" s="227">
        <v>1059</v>
      </c>
      <c r="V9" s="227">
        <v>5968</v>
      </c>
      <c r="W9" s="227">
        <v>11214</v>
      </c>
      <c r="X9" s="227">
        <v>9855</v>
      </c>
      <c r="Y9" s="227">
        <v>146105</v>
      </c>
      <c r="Z9" s="227">
        <v>11681</v>
      </c>
      <c r="AA9" s="227">
        <v>30631</v>
      </c>
      <c r="AB9" s="227">
        <v>11554</v>
      </c>
      <c r="AC9" s="227">
        <v>8997</v>
      </c>
      <c r="AD9" s="227">
        <v>4893</v>
      </c>
      <c r="AE9" s="227">
        <v>13866</v>
      </c>
      <c r="AF9" s="227">
        <v>12701</v>
      </c>
      <c r="AG9" s="227">
        <v>10478</v>
      </c>
      <c r="AH9" s="227">
        <v>5607</v>
      </c>
      <c r="AI9" s="227">
        <v>17172</v>
      </c>
      <c r="AJ9" s="227">
        <v>10932</v>
      </c>
      <c r="AK9" s="227">
        <v>12236.369620000005</v>
      </c>
      <c r="AL9" s="227">
        <v>10904</v>
      </c>
      <c r="AM9"/>
      <c r="AN9" s="227">
        <v>79771</v>
      </c>
      <c r="AO9" s="227">
        <v>57262</v>
      </c>
      <c r="AP9" s="227">
        <v>190665</v>
      </c>
      <c r="AQ9" s="227">
        <v>39310</v>
      </c>
      <c r="AR9" s="227">
        <v>45958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1:124" x14ac:dyDescent="0.35">
      <c r="B10" s="124" t="s">
        <v>577</v>
      </c>
      <c r="D10" s="617">
        <v>-732000000</v>
      </c>
      <c r="E10" s="618">
        <v>-717559465.94000006</v>
      </c>
      <c r="F10" s="618">
        <v>-668596000</v>
      </c>
      <c r="G10" s="618">
        <v>-675193982.78999996</v>
      </c>
      <c r="H10" s="618">
        <v>-680006171.72000003</v>
      </c>
      <c r="J10" s="670">
        <v>-146.69999999999999</v>
      </c>
      <c r="K10" s="670">
        <v>-171.5</v>
      </c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N10" s="48"/>
      <c r="AO10" s="48"/>
      <c r="AP10" s="48"/>
      <c r="AQ10" s="78"/>
      <c r="AR10" s="78"/>
    </row>
    <row r="11" spans="1:124" x14ac:dyDescent="0.35">
      <c r="B11" s="124" t="s">
        <v>578</v>
      </c>
      <c r="D11" s="617">
        <v>-463100000</v>
      </c>
      <c r="E11" s="618">
        <v>-450582430.01719397</v>
      </c>
      <c r="F11" s="618">
        <v>-431705929.61801702</v>
      </c>
      <c r="G11" s="618">
        <v>-328754199.89999998</v>
      </c>
      <c r="H11" s="618">
        <v>-264920750.28577599</v>
      </c>
      <c r="J11" s="670">
        <v>-97.7</v>
      </c>
      <c r="K11" s="670">
        <v>-113.2</v>
      </c>
      <c r="N11" s="91" t="s">
        <v>4</v>
      </c>
      <c r="O11" s="43"/>
      <c r="P11" s="92">
        <v>1051321</v>
      </c>
      <c r="Q11" s="92">
        <v>1239909</v>
      </c>
      <c r="R11" s="92">
        <v>1226544</v>
      </c>
      <c r="S11" s="92">
        <v>1279687</v>
      </c>
      <c r="T11" s="92">
        <v>1038478</v>
      </c>
      <c r="U11" s="92">
        <v>1061350</v>
      </c>
      <c r="V11" s="92">
        <v>1069052</v>
      </c>
      <c r="W11" s="92">
        <v>1088222</v>
      </c>
      <c r="X11" s="92">
        <v>898576</v>
      </c>
      <c r="Y11" s="92">
        <f t="shared" ref="Y11:AD11" si="0">SUM(Y7:Y9)</f>
        <v>1171597</v>
      </c>
      <c r="Z11" s="92">
        <f t="shared" si="0"/>
        <v>1206866</v>
      </c>
      <c r="AA11" s="92">
        <f t="shared" si="0"/>
        <v>1284701</v>
      </c>
      <c r="AB11" s="92">
        <f t="shared" si="0"/>
        <v>1034354</v>
      </c>
      <c r="AC11" s="92">
        <f t="shared" si="0"/>
        <v>1088655</v>
      </c>
      <c r="AD11" s="92">
        <f t="shared" si="0"/>
        <v>1090765</v>
      </c>
      <c r="AE11" s="92">
        <v>1197495</v>
      </c>
      <c r="AF11" s="92">
        <v>1100201</v>
      </c>
      <c r="AG11" s="92">
        <f>SUM(AG7:AG9)</f>
        <v>1167212</v>
      </c>
      <c r="AH11" s="92">
        <f>SUM(AH7:AH9)</f>
        <v>1192886</v>
      </c>
      <c r="AI11" s="92">
        <v>1278312</v>
      </c>
      <c r="AJ11" s="92">
        <f>SUM(AJ7:AJ9)</f>
        <v>1215876</v>
      </c>
      <c r="AK11" s="92">
        <v>1293998.6573300001</v>
      </c>
      <c r="AL11" s="92">
        <v>1329384</v>
      </c>
      <c r="AM11" s="518"/>
      <c r="AN11" s="92">
        <v>4797461</v>
      </c>
      <c r="AO11" s="92">
        <v>4274335</v>
      </c>
      <c r="AP11" s="92">
        <f>SUM(AP7:AP9)</f>
        <v>4554133</v>
      </c>
      <c r="AQ11" s="92">
        <f>SUM(AQ7:AQ9)</f>
        <v>4411269</v>
      </c>
      <c r="AR11" s="92">
        <v>4738611</v>
      </c>
    </row>
    <row r="12" spans="1:124" x14ac:dyDescent="0.35">
      <c r="B12" s="124" t="s">
        <v>579</v>
      </c>
      <c r="D12" s="617">
        <v>-529600000</v>
      </c>
      <c r="E12" s="618">
        <f>-901157406.887372-E11</f>
        <v>-450574976.87017804</v>
      </c>
      <c r="F12" s="618">
        <f>-908354884.738005-F11+3892332</f>
        <v>-472756623.11998802</v>
      </c>
      <c r="G12" s="618">
        <f>-825966424.254704-G11</f>
        <v>-497212224.35470402</v>
      </c>
      <c r="H12" s="618">
        <f>-635771864.603698-H11</f>
        <v>-370851114.317922</v>
      </c>
      <c r="J12" s="670">
        <v>-93.1</v>
      </c>
      <c r="K12" s="670">
        <v>-109.3</v>
      </c>
      <c r="N12" s="46"/>
      <c r="O12" s="47"/>
      <c r="P12" s="48"/>
      <c r="Q12" s="48"/>
      <c r="R12" s="48"/>
      <c r="S12" s="48"/>
      <c r="T12" s="48"/>
      <c r="U12" s="48"/>
      <c r="V12" s="48"/>
      <c r="W12" s="48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N12" s="48"/>
      <c r="AO12" s="48"/>
      <c r="AP12" s="48"/>
      <c r="AQ12" s="125"/>
      <c r="AR12" s="125"/>
    </row>
    <row r="13" spans="1:124" s="98" customFormat="1" x14ac:dyDescent="0.35">
      <c r="B13" s="124" t="s">
        <v>8</v>
      </c>
      <c r="D13" s="617">
        <v>-1651400000</v>
      </c>
      <c r="E13" s="618">
        <v>-1510297073.2766924</v>
      </c>
      <c r="F13" s="618">
        <v>-1442300939.8106301</v>
      </c>
      <c r="G13" s="618">
        <v>-1484763763.2702301</v>
      </c>
      <c r="H13" s="618">
        <v>-1698873451.6184001</v>
      </c>
      <c r="J13" s="670">
        <v>-428.3</v>
      </c>
      <c r="K13" s="670">
        <v>-399.4</v>
      </c>
      <c r="N13" s="128" t="s">
        <v>5</v>
      </c>
      <c r="O13" s="95"/>
      <c r="P13" s="129">
        <v>90285</v>
      </c>
      <c r="Q13" s="129">
        <v>95674</v>
      </c>
      <c r="R13" s="129">
        <v>94341</v>
      </c>
      <c r="S13" s="129">
        <v>108545</v>
      </c>
      <c r="T13" s="129">
        <v>90820</v>
      </c>
      <c r="U13" s="129">
        <v>90720</v>
      </c>
      <c r="V13" s="129">
        <v>90519</v>
      </c>
      <c r="W13" s="129">
        <v>95141</v>
      </c>
      <c r="X13" s="125">
        <v>102396</v>
      </c>
      <c r="Y13" s="125">
        <v>108206</v>
      </c>
      <c r="Z13" s="125">
        <v>120311</v>
      </c>
      <c r="AA13" s="125">
        <v>330363</v>
      </c>
      <c r="AB13" s="125">
        <v>142359</v>
      </c>
      <c r="AC13" s="125">
        <v>181779</v>
      </c>
      <c r="AD13" s="125">
        <v>146152</v>
      </c>
      <c r="AE13" s="125">
        <v>151302</v>
      </c>
      <c r="AF13" s="125">
        <v>143841</v>
      </c>
      <c r="AG13" s="125">
        <v>143519</v>
      </c>
      <c r="AH13" s="125">
        <v>141612</v>
      </c>
      <c r="AI13" s="125">
        <v>117913</v>
      </c>
      <c r="AJ13" s="125">
        <v>137015</v>
      </c>
      <c r="AK13" s="125">
        <v>151625.14532149554</v>
      </c>
      <c r="AL13" s="125">
        <v>137262</v>
      </c>
      <c r="AM13"/>
      <c r="AN13" s="125">
        <v>388845</v>
      </c>
      <c r="AO13" s="125">
        <v>382791</v>
      </c>
      <c r="AP13" s="125">
        <v>648982</v>
      </c>
      <c r="AQ13" s="125">
        <v>621592</v>
      </c>
      <c r="AR13" s="125">
        <v>546885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98" customFormat="1" x14ac:dyDescent="0.35">
      <c r="B14" s="124" t="s">
        <v>580</v>
      </c>
      <c r="D14" s="617">
        <v>-298900000</v>
      </c>
      <c r="E14" s="618">
        <v>-297204303.96771181</v>
      </c>
      <c r="F14" s="618">
        <f>-788815950.278821+514477115.32</f>
        <v>-274338834.958821</v>
      </c>
      <c r="G14" s="618">
        <f>-815099052.06914+550317776.71</f>
        <v>-264781275.35913992</v>
      </c>
      <c r="H14" s="618">
        <f>-716927554.881661+545558631.45</f>
        <v>-171368923.43166101</v>
      </c>
      <c r="J14" s="669">
        <v>-76</v>
      </c>
      <c r="K14" s="669">
        <v>-70.8</v>
      </c>
      <c r="N14" s="124" t="s">
        <v>263</v>
      </c>
      <c r="O14" s="95"/>
      <c r="P14" s="97">
        <v>166438</v>
      </c>
      <c r="Q14" s="129">
        <v>169101</v>
      </c>
      <c r="R14" s="236">
        <v>189758</v>
      </c>
      <c r="S14" s="236">
        <v>185936</v>
      </c>
      <c r="T14" s="129">
        <v>158539</v>
      </c>
      <c r="U14" s="129">
        <v>155267</v>
      </c>
      <c r="V14" s="129">
        <v>154290</v>
      </c>
      <c r="W14" s="129">
        <v>135465</v>
      </c>
      <c r="X14" s="125">
        <v>142011</v>
      </c>
      <c r="Y14" s="125">
        <v>164945</v>
      </c>
      <c r="Z14" s="125">
        <v>184162</v>
      </c>
      <c r="AA14" s="125">
        <v>200402</v>
      </c>
      <c r="AB14" s="125">
        <v>162818</v>
      </c>
      <c r="AC14" s="125">
        <v>163735</v>
      </c>
      <c r="AD14" s="125">
        <v>165664</v>
      </c>
      <c r="AE14" s="125">
        <v>182783</v>
      </c>
      <c r="AF14" s="125">
        <v>170643</v>
      </c>
      <c r="AG14" s="125">
        <v>170598</v>
      </c>
      <c r="AH14" s="125">
        <v>172747</v>
      </c>
      <c r="AI14" s="125">
        <v>192480</v>
      </c>
      <c r="AJ14" s="125">
        <v>186116</v>
      </c>
      <c r="AK14" s="125">
        <v>191900.04726350482</v>
      </c>
      <c r="AL14" s="125">
        <v>195719</v>
      </c>
      <c r="AM14"/>
      <c r="AN14" s="125">
        <v>711233</v>
      </c>
      <c r="AO14" s="125">
        <v>594010</v>
      </c>
      <c r="AP14" s="125">
        <v>696994</v>
      </c>
      <c r="AQ14" s="125">
        <v>675000</v>
      </c>
      <c r="AR14" s="125">
        <v>706468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98" customFormat="1" x14ac:dyDescent="0.35">
      <c r="B15" s="124"/>
      <c r="D15" s="617"/>
      <c r="E15" s="618"/>
      <c r="F15" s="618"/>
      <c r="G15" s="618"/>
      <c r="H15" s="618"/>
      <c r="J15" s="664"/>
      <c r="K15" s="664"/>
      <c r="N15" s="124" t="s">
        <v>6</v>
      </c>
      <c r="O15" s="95"/>
      <c r="P15" s="129">
        <v>356994</v>
      </c>
      <c r="Q15" s="129">
        <v>381324</v>
      </c>
      <c r="R15" s="129">
        <v>399509</v>
      </c>
      <c r="S15" s="236">
        <v>439607</v>
      </c>
      <c r="T15" s="129">
        <v>320135</v>
      </c>
      <c r="U15" s="129">
        <v>317839</v>
      </c>
      <c r="V15" s="129">
        <v>328123</v>
      </c>
      <c r="W15" s="129">
        <v>353014</v>
      </c>
      <c r="X15" s="125">
        <v>269939</v>
      </c>
      <c r="Y15" s="125">
        <v>337589</v>
      </c>
      <c r="Z15" s="125">
        <v>408562</v>
      </c>
      <c r="AA15" s="125">
        <v>481739</v>
      </c>
      <c r="AB15" s="125">
        <v>366568</v>
      </c>
      <c r="AC15" s="125">
        <v>407558</v>
      </c>
      <c r="AD15" s="125">
        <v>383358</v>
      </c>
      <c r="AE15" s="125">
        <v>415575</v>
      </c>
      <c r="AF15" s="125">
        <v>372006</v>
      </c>
      <c r="AG15" s="125">
        <v>387618</v>
      </c>
      <c r="AH15" s="125">
        <v>410619</v>
      </c>
      <c r="AI15" s="125">
        <v>448473</v>
      </c>
      <c r="AJ15" s="125">
        <v>393997</v>
      </c>
      <c r="AK15" s="125">
        <v>425570.88049822208</v>
      </c>
      <c r="AL15" s="125">
        <v>428434</v>
      </c>
      <c r="AM15"/>
      <c r="AN15" s="125">
        <v>1577434</v>
      </c>
      <c r="AO15" s="125">
        <v>1315778</v>
      </c>
      <c r="AP15" s="125">
        <v>1501160</v>
      </c>
      <c r="AQ15" s="125">
        <v>1573059</v>
      </c>
      <c r="AR15" s="125">
        <v>1618716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98" customFormat="1" x14ac:dyDescent="0.35">
      <c r="B16" s="124" t="s">
        <v>581</v>
      </c>
      <c r="D16" s="617">
        <v>14100000</v>
      </c>
      <c r="E16" s="618">
        <v>-17613840.166677527</v>
      </c>
      <c r="F16" s="618">
        <v>-78261813.339999989</v>
      </c>
      <c r="G16" s="618">
        <v>142447446.49150002</v>
      </c>
      <c r="H16" s="618">
        <v>18223619.609999999</v>
      </c>
      <c r="J16" s="669">
        <v>-1.4</v>
      </c>
      <c r="K16" s="669">
        <v>1.4</v>
      </c>
      <c r="N16" s="124" t="s">
        <v>7</v>
      </c>
      <c r="O16" s="95"/>
      <c r="P16" s="129">
        <v>9316</v>
      </c>
      <c r="Q16" s="129">
        <v>9218</v>
      </c>
      <c r="R16" s="129">
        <v>8330</v>
      </c>
      <c r="S16" s="236">
        <v>11010</v>
      </c>
      <c r="T16" s="129">
        <v>10717</v>
      </c>
      <c r="U16" s="129">
        <v>9614</v>
      </c>
      <c r="V16" s="129">
        <v>10372</v>
      </c>
      <c r="W16" s="129">
        <v>10432</v>
      </c>
      <c r="X16" s="125">
        <v>6686</v>
      </c>
      <c r="Y16" s="125">
        <v>10678</v>
      </c>
      <c r="Z16" s="125">
        <v>10855</v>
      </c>
      <c r="AA16" s="125">
        <v>10134</v>
      </c>
      <c r="AB16" s="125">
        <v>7026</v>
      </c>
      <c r="AC16" s="125">
        <v>11272</v>
      </c>
      <c r="AD16" s="125">
        <v>11088</v>
      </c>
      <c r="AE16" s="125">
        <v>6870</v>
      </c>
      <c r="AF16" s="125">
        <v>10310</v>
      </c>
      <c r="AG16" s="125">
        <v>10595</v>
      </c>
      <c r="AH16" s="125">
        <v>9231</v>
      </c>
      <c r="AI16" s="125">
        <v>8851</v>
      </c>
      <c r="AJ16" s="125">
        <v>5904</v>
      </c>
      <c r="AK16" s="125">
        <v>8789.5635149262635</v>
      </c>
      <c r="AL16" s="125">
        <v>9515</v>
      </c>
      <c r="AM16"/>
      <c r="AN16" s="125">
        <v>37874</v>
      </c>
      <c r="AO16" s="125">
        <v>40759</v>
      </c>
      <c r="AP16" s="125">
        <v>38597</v>
      </c>
      <c r="AQ16" s="125">
        <v>36256</v>
      </c>
      <c r="AR16" s="125">
        <v>38987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2:124 16359:16359" s="98" customFormat="1" x14ac:dyDescent="0.35">
      <c r="B17" s="91" t="s">
        <v>582</v>
      </c>
      <c r="D17" s="621">
        <v>907000000</v>
      </c>
      <c r="E17" s="622">
        <f t="shared" ref="E17:H17" si="1">SUM(E7,E16)+SUM(E9:E14)</f>
        <v>700303141.68948936</v>
      </c>
      <c r="F17" s="622">
        <f t="shared" si="1"/>
        <v>489521481.43059015</v>
      </c>
      <c r="G17" s="622">
        <f t="shared" si="1"/>
        <v>704892326.12916231</v>
      </c>
      <c r="H17" s="622">
        <f t="shared" si="1"/>
        <v>503717995.11624098</v>
      </c>
      <c r="J17" s="665">
        <f t="shared" ref="J17:K17" si="2">SUM(J7,J16)+SUM(J9:J14)</f>
        <v>258.5</v>
      </c>
      <c r="K17" s="665">
        <f t="shared" si="2"/>
        <v>199.9000000000002</v>
      </c>
      <c r="N17" s="128" t="s">
        <v>8</v>
      </c>
      <c r="O17" s="95"/>
      <c r="P17" s="129">
        <v>374553</v>
      </c>
      <c r="Q17" s="129">
        <v>365032</v>
      </c>
      <c r="R17" s="129">
        <v>587502</v>
      </c>
      <c r="S17" s="236">
        <v>387468</v>
      </c>
      <c r="T17" s="129">
        <v>363524</v>
      </c>
      <c r="U17" s="129">
        <v>361275</v>
      </c>
      <c r="V17" s="129">
        <v>348171</v>
      </c>
      <c r="W17" s="129">
        <v>671785</v>
      </c>
      <c r="X17" s="125">
        <v>319937</v>
      </c>
      <c r="Y17" s="125">
        <v>375192</v>
      </c>
      <c r="Z17" s="125">
        <v>371129</v>
      </c>
      <c r="AA17" s="125">
        <v>395234</v>
      </c>
      <c r="AB17" s="125">
        <v>385348</v>
      </c>
      <c r="AC17" s="125">
        <v>367644</v>
      </c>
      <c r="AD17" s="125">
        <v>352754</v>
      </c>
      <c r="AE17" s="125">
        <v>336555</v>
      </c>
      <c r="AF17" s="125">
        <v>371185</v>
      </c>
      <c r="AG17" s="125">
        <v>382475</v>
      </c>
      <c r="AH17" s="125">
        <v>357761</v>
      </c>
      <c r="AI17" s="125">
        <v>397295</v>
      </c>
      <c r="AJ17" s="125">
        <v>398979</v>
      </c>
      <c r="AK17" s="125">
        <v>415543.93040782434</v>
      </c>
      <c r="AL17" s="125">
        <v>384759</v>
      </c>
      <c r="AM17"/>
      <c r="AN17" s="125">
        <v>1714555</v>
      </c>
      <c r="AO17" s="125">
        <v>1698873</v>
      </c>
      <c r="AP17" s="125">
        <v>1484764</v>
      </c>
      <c r="AQ17" s="125">
        <v>1442301</v>
      </c>
      <c r="AR17" s="125">
        <v>1508716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 16359:16359" s="98" customFormat="1" x14ac:dyDescent="0.35">
      <c r="B18" s="124" t="s">
        <v>547</v>
      </c>
      <c r="D18" s="623">
        <v>-629400000</v>
      </c>
      <c r="E18" s="624">
        <v>-546884865.96953261</v>
      </c>
      <c r="F18" s="624">
        <v>-621592151.05245697</v>
      </c>
      <c r="G18" s="624">
        <v>-648982039.38109398</v>
      </c>
      <c r="H18" s="624">
        <v>-382790699.852171</v>
      </c>
      <c r="J18" s="669">
        <v>-171.6</v>
      </c>
      <c r="K18" s="669">
        <v>-137</v>
      </c>
      <c r="N18" s="124" t="s">
        <v>9</v>
      </c>
      <c r="O18" s="95"/>
      <c r="P18" s="129">
        <v>11607</v>
      </c>
      <c r="Q18" s="129">
        <v>19059</v>
      </c>
      <c r="R18" s="129">
        <v>15869</v>
      </c>
      <c r="S18" s="236">
        <v>14949</v>
      </c>
      <c r="T18" s="129">
        <v>9185</v>
      </c>
      <c r="U18" s="129">
        <v>12733</v>
      </c>
      <c r="V18" s="129">
        <v>7438</v>
      </c>
      <c r="W18" s="129">
        <v>10985</v>
      </c>
      <c r="X18" s="125">
        <v>8858</v>
      </c>
      <c r="Y18" s="125">
        <v>12673</v>
      </c>
      <c r="Z18" s="125">
        <v>13386</v>
      </c>
      <c r="AA18" s="125">
        <v>21838</v>
      </c>
      <c r="AB18" s="125">
        <v>11563</v>
      </c>
      <c r="AC18" s="125">
        <v>14727</v>
      </c>
      <c r="AD18" s="125">
        <v>12786</v>
      </c>
      <c r="AE18" s="125">
        <v>16418</v>
      </c>
      <c r="AF18" s="125">
        <v>13056</v>
      </c>
      <c r="AG18" s="125">
        <v>14382</v>
      </c>
      <c r="AH18" s="125">
        <v>13936</v>
      </c>
      <c r="AI18" s="125">
        <v>16206</v>
      </c>
      <c r="AJ18" s="125">
        <v>13260</v>
      </c>
      <c r="AK18" s="125">
        <v>14140.996896568602</v>
      </c>
      <c r="AL18" s="125">
        <v>13857</v>
      </c>
      <c r="AM18"/>
      <c r="AN18" s="125">
        <v>61484</v>
      </c>
      <c r="AO18" s="125">
        <v>43955</v>
      </c>
      <c r="AP18" s="125">
        <v>53854</v>
      </c>
      <c r="AQ18" s="125">
        <v>55494</v>
      </c>
      <c r="AR18" s="125">
        <v>57580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2:124 16359:16359" s="98" customFormat="1" x14ac:dyDescent="0.35">
      <c r="B19" s="91" t="s">
        <v>583</v>
      </c>
      <c r="D19" s="621">
        <v>277600000</v>
      </c>
      <c r="E19" s="622">
        <f t="shared" ref="E19:H19" si="3">SUM(E17:E18)</f>
        <v>153418275.71995676</v>
      </c>
      <c r="F19" s="622">
        <f t="shared" si="3"/>
        <v>-132070669.62186682</v>
      </c>
      <c r="G19" s="622">
        <f t="shared" si="3"/>
        <v>55910286.748068333</v>
      </c>
      <c r="H19" s="622">
        <f t="shared" si="3"/>
        <v>120927295.26406997</v>
      </c>
      <c r="J19" s="665">
        <f t="shared" ref="J19:K19" si="4">SUM(J17:J18)</f>
        <v>86.9</v>
      </c>
      <c r="K19" s="665">
        <f t="shared" si="4"/>
        <v>62.900000000000205</v>
      </c>
      <c r="N19" s="124" t="s">
        <v>10</v>
      </c>
      <c r="O19" s="95"/>
      <c r="P19" s="129">
        <v>17601</v>
      </c>
      <c r="Q19" s="129">
        <v>80499</v>
      </c>
      <c r="R19" s="129">
        <v>21973</v>
      </c>
      <c r="S19" s="129">
        <v>15597</v>
      </c>
      <c r="T19" s="129">
        <v>8622</v>
      </c>
      <c r="U19" s="129">
        <v>7243</v>
      </c>
      <c r="V19" s="129">
        <v>10775</v>
      </c>
      <c r="W19" s="129">
        <v>11563</v>
      </c>
      <c r="X19" s="125">
        <v>6502</v>
      </c>
      <c r="Y19" s="125">
        <v>5893</v>
      </c>
      <c r="Z19" s="125">
        <v>6697</v>
      </c>
      <c r="AA19" s="125">
        <v>6562</v>
      </c>
      <c r="AB19" s="125">
        <v>8336</v>
      </c>
      <c r="AC19" s="125">
        <v>3580</v>
      </c>
      <c r="AD19" s="125">
        <v>5425</v>
      </c>
      <c r="AE19" s="125">
        <v>4725</v>
      </c>
      <c r="AF19" s="125">
        <v>7396</v>
      </c>
      <c r="AG19" s="125">
        <v>5594</v>
      </c>
      <c r="AH19" s="125">
        <v>7877</v>
      </c>
      <c r="AI19" s="125">
        <v>18265</v>
      </c>
      <c r="AJ19" s="125">
        <v>7802</v>
      </c>
      <c r="AK19" s="125">
        <v>7812.8921399999981</v>
      </c>
      <c r="AL19" s="125">
        <v>8688</v>
      </c>
      <c r="AM19"/>
      <c r="AN19" s="125">
        <v>135670</v>
      </c>
      <c r="AO19" s="125">
        <v>38203</v>
      </c>
      <c r="AP19" s="125">
        <v>25654</v>
      </c>
      <c r="AQ19" s="125">
        <v>22066</v>
      </c>
      <c r="AR19" s="125">
        <v>39132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2:124 16359:16359" s="98" customFormat="1" x14ac:dyDescent="0.35">
      <c r="B20" s="124" t="s">
        <v>584</v>
      </c>
      <c r="D20" s="619">
        <v>-42000000</v>
      </c>
      <c r="E20" s="620">
        <v>-37788272.523992494</v>
      </c>
      <c r="F20" s="620">
        <v>-22314136.51696787</v>
      </c>
      <c r="G20" s="620">
        <v>-51673588.970000006</v>
      </c>
      <c r="H20" s="620">
        <v>-28287919.569999993</v>
      </c>
      <c r="J20" s="669">
        <v>-18.8</v>
      </c>
      <c r="K20" s="669">
        <v>-10.1</v>
      </c>
      <c r="N20" s="124" t="s">
        <v>11</v>
      </c>
      <c r="O20" s="95"/>
      <c r="P20" s="228">
        <v>8488</v>
      </c>
      <c r="Q20" s="228">
        <v>9698</v>
      </c>
      <c r="R20" s="228">
        <v>18683</v>
      </c>
      <c r="S20" s="228">
        <v>23312</v>
      </c>
      <c r="T20" s="228">
        <v>8467</v>
      </c>
      <c r="U20" s="228">
        <v>6176</v>
      </c>
      <c r="V20" s="228">
        <v>6557</v>
      </c>
      <c r="W20" s="228">
        <v>4522</v>
      </c>
      <c r="X20" s="228">
        <v>9877</v>
      </c>
      <c r="Y20" s="228">
        <v>7956</v>
      </c>
      <c r="Z20" s="228">
        <v>3650</v>
      </c>
      <c r="AA20" s="228">
        <v>33718</v>
      </c>
      <c r="AB20" s="228">
        <v>12144</v>
      </c>
      <c r="AC20" s="228">
        <v>70695</v>
      </c>
      <c r="AD20" s="228">
        <v>5659</v>
      </c>
      <c r="AE20" s="228">
        <v>29074</v>
      </c>
      <c r="AF20" s="228">
        <v>8588</v>
      </c>
      <c r="AG20" s="228">
        <v>10186</v>
      </c>
      <c r="AH20" s="228">
        <v>22050</v>
      </c>
      <c r="AI20" s="228">
        <v>26303</v>
      </c>
      <c r="AJ20" s="228">
        <v>9547</v>
      </c>
      <c r="AK20" s="228">
        <v>7921.2977859874009</v>
      </c>
      <c r="AL20" s="228">
        <v>9388</v>
      </c>
      <c r="AM20"/>
      <c r="AN20" s="228">
        <v>60181</v>
      </c>
      <c r="AO20" s="228">
        <v>39039</v>
      </c>
      <c r="AP20" s="228">
        <v>48217</v>
      </c>
      <c r="AQ20" s="228">
        <v>117572</v>
      </c>
      <c r="AR20" s="228">
        <v>67127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2:124 16359:16359" ht="25" x14ac:dyDescent="0.35">
      <c r="B21" s="124" t="s">
        <v>585</v>
      </c>
      <c r="D21" s="617">
        <v>3700000</v>
      </c>
      <c r="E21" s="618">
        <v>805989.99791866285</v>
      </c>
      <c r="F21" s="618">
        <v>3460758.3557259999</v>
      </c>
      <c r="G21" s="618">
        <v>4416171.66</v>
      </c>
      <c r="H21" s="618">
        <v>881343.95999999985</v>
      </c>
      <c r="J21" s="670">
        <v>0.8</v>
      </c>
      <c r="K21" s="670">
        <v>-3.1</v>
      </c>
      <c r="N21" s="46"/>
      <c r="O21" s="47"/>
      <c r="P21" s="50"/>
      <c r="Q21" s="50"/>
      <c r="R21" s="50"/>
      <c r="S21" s="50"/>
      <c r="T21" s="50"/>
      <c r="U21" s="50"/>
      <c r="V21" s="50"/>
      <c r="W21" s="50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N21" s="50"/>
      <c r="AO21" s="50"/>
      <c r="AP21" s="50"/>
      <c r="AQ21" s="79"/>
      <c r="AR21" s="79"/>
    </row>
    <row r="22" spans="2:124 16359:16359" ht="25" x14ac:dyDescent="0.35">
      <c r="B22" s="124" t="s">
        <v>586</v>
      </c>
      <c r="D22" s="625">
        <v>4500000</v>
      </c>
      <c r="E22" s="626">
        <v>0</v>
      </c>
      <c r="F22" s="626">
        <v>0</v>
      </c>
      <c r="G22" s="626">
        <v>1864951.92</v>
      </c>
      <c r="H22" s="626">
        <v>0</v>
      </c>
      <c r="J22" s="675">
        <v>0</v>
      </c>
      <c r="K22" s="675">
        <v>0</v>
      </c>
      <c r="N22" s="91" t="s">
        <v>12</v>
      </c>
      <c r="O22" s="93"/>
      <c r="P22" s="94">
        <f t="shared" ref="P22:X22" si="5">SUM(P13:P20)</f>
        <v>1035282</v>
      </c>
      <c r="Q22" s="94">
        <f t="shared" si="5"/>
        <v>1129605</v>
      </c>
      <c r="R22" s="94">
        <f t="shared" si="5"/>
        <v>1335965</v>
      </c>
      <c r="S22" s="94">
        <f t="shared" si="5"/>
        <v>1186424</v>
      </c>
      <c r="T22" s="94">
        <f t="shared" si="5"/>
        <v>970009</v>
      </c>
      <c r="U22" s="94">
        <f t="shared" si="5"/>
        <v>960867</v>
      </c>
      <c r="V22" s="94">
        <f t="shared" si="5"/>
        <v>956245</v>
      </c>
      <c r="W22" s="94">
        <f t="shared" si="5"/>
        <v>1292907</v>
      </c>
      <c r="X22" s="94">
        <f t="shared" si="5"/>
        <v>866206</v>
      </c>
      <c r="Y22" s="94">
        <f>SUM(Y13:Y20)</f>
        <v>1023132</v>
      </c>
      <c r="Z22" s="94">
        <f t="shared" ref="Z22:AD22" si="6">SUM(Z13:Z20)</f>
        <v>1118752</v>
      </c>
      <c r="AA22" s="94">
        <f t="shared" si="6"/>
        <v>1479990</v>
      </c>
      <c r="AB22" s="94">
        <f t="shared" si="6"/>
        <v>1096162</v>
      </c>
      <c r="AC22" s="94">
        <f t="shared" si="6"/>
        <v>1220990</v>
      </c>
      <c r="AD22" s="94">
        <f t="shared" si="6"/>
        <v>1082886</v>
      </c>
      <c r="AE22" s="94">
        <v>1143302</v>
      </c>
      <c r="AF22" s="94">
        <v>1097025</v>
      </c>
      <c r="AG22" s="94">
        <f>SUM(AG13:AG20)</f>
        <v>1124967</v>
      </c>
      <c r="AH22" s="94">
        <f>SUM(AH13:AH20)</f>
        <v>1135833</v>
      </c>
      <c r="AI22" s="94">
        <v>1225786</v>
      </c>
      <c r="AJ22" s="94">
        <f>SUM(AJ13:AJ20)</f>
        <v>1152620</v>
      </c>
      <c r="AK22" s="94">
        <v>1223304.7538285288</v>
      </c>
      <c r="AL22" s="94">
        <v>1187622</v>
      </c>
      <c r="AN22" s="94">
        <v>4687276</v>
      </c>
      <c r="AO22" s="94">
        <v>4153408</v>
      </c>
      <c r="AP22" s="94">
        <f>SUM(AP13:AP20)</f>
        <v>4498222</v>
      </c>
      <c r="AQ22" s="94">
        <f>SUM(AQ13:AQ20)</f>
        <v>4543340</v>
      </c>
      <c r="AR22" s="94">
        <v>4583611</v>
      </c>
    </row>
    <row r="23" spans="2:124 16359:16359" x14ac:dyDescent="0.35">
      <c r="B23" s="91" t="s">
        <v>16</v>
      </c>
      <c r="D23" s="621">
        <v>243800000</v>
      </c>
      <c r="E23" s="622">
        <f t="shared" ref="E23:H23" si="7">SUM(E19:E22)</f>
        <v>116435993.19388293</v>
      </c>
      <c r="F23" s="622">
        <f t="shared" si="7"/>
        <v>-150924047.78310868</v>
      </c>
      <c r="G23" s="622">
        <f t="shared" si="7"/>
        <v>10517821.358068326</v>
      </c>
      <c r="H23" s="622">
        <f t="shared" si="7"/>
        <v>93520719.654069975</v>
      </c>
      <c r="J23" s="672">
        <f t="shared" ref="J23:K23" si="8">SUM(J19:J22)</f>
        <v>68.900000000000006</v>
      </c>
      <c r="K23" s="672">
        <f t="shared" si="8"/>
        <v>49.700000000000202</v>
      </c>
      <c r="N23" s="46"/>
      <c r="O23" s="47"/>
      <c r="P23" s="51"/>
      <c r="Q23" s="51"/>
      <c r="R23" s="51"/>
      <c r="S23" s="51"/>
      <c r="T23" s="51"/>
      <c r="U23" s="51"/>
      <c r="V23" s="51"/>
      <c r="W23" s="51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N23" s="51"/>
      <c r="AO23" s="265"/>
      <c r="AP23" s="51"/>
      <c r="AQ23" s="97"/>
      <c r="AR23" s="97"/>
    </row>
    <row r="24" spans="2:124 16359:16359" s="98" customFormat="1" x14ac:dyDescent="0.35">
      <c r="B24" s="124" t="s">
        <v>17</v>
      </c>
      <c r="D24" s="625">
        <v>-59900000</v>
      </c>
      <c r="E24" s="626">
        <v>-34760239.748989157</v>
      </c>
      <c r="F24" s="626">
        <v>17151623.084871698</v>
      </c>
      <c r="G24" s="626">
        <v>19562065.183294602</v>
      </c>
      <c r="H24" s="626">
        <v>-15239002.7195221</v>
      </c>
      <c r="J24" s="669">
        <v>-15.8</v>
      </c>
      <c r="K24" s="669">
        <v>-14.1</v>
      </c>
      <c r="N24" s="91" t="s">
        <v>197</v>
      </c>
      <c r="O24" s="95"/>
      <c r="P24" s="267">
        <f t="shared" ref="P24:X24" si="9">P13+P26</f>
        <v>106324</v>
      </c>
      <c r="Q24" s="267">
        <f t="shared" si="9"/>
        <v>205978</v>
      </c>
      <c r="R24" s="267">
        <f t="shared" si="9"/>
        <v>-15080</v>
      </c>
      <c r="S24" s="267">
        <f t="shared" si="9"/>
        <v>201808</v>
      </c>
      <c r="T24" s="267">
        <f t="shared" si="9"/>
        <v>159289</v>
      </c>
      <c r="U24" s="267">
        <f t="shared" si="9"/>
        <v>191203</v>
      </c>
      <c r="V24" s="267">
        <f t="shared" si="9"/>
        <v>203326</v>
      </c>
      <c r="W24" s="267">
        <f t="shared" si="9"/>
        <v>-109544</v>
      </c>
      <c r="X24" s="267">
        <f t="shared" si="9"/>
        <v>134766</v>
      </c>
      <c r="Y24" s="267">
        <f>Y13+Y26</f>
        <v>256671</v>
      </c>
      <c r="Z24" s="267">
        <f t="shared" ref="Z24:AE24" si="10">Z13+Z26</f>
        <v>208425</v>
      </c>
      <c r="AA24" s="267">
        <f t="shared" si="10"/>
        <v>135074</v>
      </c>
      <c r="AB24" s="267">
        <f t="shared" si="10"/>
        <v>80551</v>
      </c>
      <c r="AC24" s="267">
        <f t="shared" si="10"/>
        <v>49444</v>
      </c>
      <c r="AD24" s="267">
        <f t="shared" si="10"/>
        <v>154031</v>
      </c>
      <c r="AE24" s="267">
        <f t="shared" si="10"/>
        <v>205495</v>
      </c>
      <c r="AF24" s="267">
        <v>147017</v>
      </c>
      <c r="AG24" s="267">
        <f>AG11-AG22+AG13</f>
        <v>185764</v>
      </c>
      <c r="AH24" s="267">
        <f>AH11-AH22+AH13</f>
        <v>198665</v>
      </c>
      <c r="AI24" s="267">
        <v>170439</v>
      </c>
      <c r="AJ24" s="267">
        <f>AJ11-AJ22+AJ13</f>
        <v>200271</v>
      </c>
      <c r="AK24" s="267">
        <v>222319.04882296681</v>
      </c>
      <c r="AL24" s="267">
        <v>279024</v>
      </c>
      <c r="AM24"/>
      <c r="AN24" s="96">
        <v>499030</v>
      </c>
      <c r="AO24" s="96">
        <v>503718</v>
      </c>
      <c r="AP24" s="267">
        <f>AP26+AP13</f>
        <v>704893</v>
      </c>
      <c r="AQ24" s="267">
        <f>AQ26+AQ13</f>
        <v>489521</v>
      </c>
      <c r="AR24" s="267">
        <v>701885</v>
      </c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XEE24" s="97"/>
    </row>
    <row r="25" spans="2:124 16359:16359" x14ac:dyDescent="0.35">
      <c r="B25" s="91" t="s">
        <v>19</v>
      </c>
      <c r="D25" s="621">
        <v>183900000</v>
      </c>
      <c r="E25" s="627">
        <f t="shared" ref="E25" si="11">SUM(E23:E24)</f>
        <v>81675753.444893777</v>
      </c>
      <c r="F25" s="627">
        <f>SUM(F23:F24)</f>
        <v>-133772424.69823699</v>
      </c>
      <c r="G25" s="627">
        <f t="shared" ref="G25:H25" si="12">SUM(G23:G24)</f>
        <v>30079886.541362926</v>
      </c>
      <c r="H25" s="627">
        <f t="shared" si="12"/>
        <v>78281716.934547871</v>
      </c>
      <c r="J25" s="672">
        <f t="shared" ref="J25:K25" si="13">SUM(J23:J24)</f>
        <v>53.100000000000009</v>
      </c>
      <c r="K25" s="672">
        <f t="shared" si="13"/>
        <v>35.6000000000002</v>
      </c>
      <c r="N25" s="42"/>
      <c r="O25" s="47"/>
      <c r="P25" s="54"/>
      <c r="Q25" s="54"/>
      <c r="R25" s="54"/>
      <c r="S25" s="54"/>
      <c r="T25" s="54"/>
      <c r="U25" s="54"/>
      <c r="V25" s="54"/>
      <c r="W25" s="54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N25" s="54"/>
      <c r="AO25" s="54"/>
      <c r="AP25" s="54"/>
      <c r="AQ25" s="96"/>
      <c r="AR25" s="96"/>
      <c r="XEE25" s="51"/>
    </row>
    <row r="26" spans="2:124 16359:16359" s="98" customFormat="1" x14ac:dyDescent="0.35">
      <c r="B26" s="40"/>
      <c r="D26" s="628"/>
      <c r="E26" s="629"/>
      <c r="F26" s="629"/>
      <c r="G26" s="629"/>
      <c r="H26" s="629"/>
      <c r="J26" s="629"/>
      <c r="K26" s="629"/>
      <c r="N26" s="91" t="s">
        <v>13</v>
      </c>
      <c r="O26" s="93"/>
      <c r="P26" s="99">
        <v>16039</v>
      </c>
      <c r="Q26" s="99">
        <v>110304</v>
      </c>
      <c r="R26" s="100">
        <v>-109421</v>
      </c>
      <c r="S26" s="100">
        <v>93263</v>
      </c>
      <c r="T26" s="100">
        <v>68469</v>
      </c>
      <c r="U26" s="100">
        <v>100483</v>
      </c>
      <c r="V26" s="101">
        <v>112807</v>
      </c>
      <c r="W26" s="100">
        <v>-204685</v>
      </c>
      <c r="X26" s="101">
        <v>32370</v>
      </c>
      <c r="Y26" s="101">
        <f>Y11-Y22</f>
        <v>148465</v>
      </c>
      <c r="Z26" s="101">
        <f t="shared" ref="Z26:AF26" si="14">Z11-Z22</f>
        <v>88114</v>
      </c>
      <c r="AA26" s="101">
        <f t="shared" si="14"/>
        <v>-195289</v>
      </c>
      <c r="AB26" s="101">
        <f t="shared" si="14"/>
        <v>-61808</v>
      </c>
      <c r="AC26" s="101">
        <f t="shared" si="14"/>
        <v>-132335</v>
      </c>
      <c r="AD26" s="101">
        <f t="shared" si="14"/>
        <v>7879</v>
      </c>
      <c r="AE26" s="101">
        <f t="shared" si="14"/>
        <v>54193</v>
      </c>
      <c r="AF26" s="101">
        <f t="shared" si="14"/>
        <v>3176</v>
      </c>
      <c r="AG26" s="96">
        <f>AG11-AG22</f>
        <v>42245</v>
      </c>
      <c r="AH26" s="96">
        <f>AH11-AH22</f>
        <v>57053</v>
      </c>
      <c r="AI26" s="96">
        <v>52526</v>
      </c>
      <c r="AJ26" s="96">
        <f>AJ11-AJ22</f>
        <v>63256</v>
      </c>
      <c r="AK26" s="96">
        <v>70693.903501471272</v>
      </c>
      <c r="AL26" s="96">
        <v>141762</v>
      </c>
      <c r="AM26"/>
      <c r="AN26" s="101">
        <v>110185</v>
      </c>
      <c r="AO26" s="101">
        <v>120927</v>
      </c>
      <c r="AP26" s="96">
        <f>AP11-AP22</f>
        <v>55911</v>
      </c>
      <c r="AQ26" s="96">
        <f>AQ11-AQ22</f>
        <v>-132071</v>
      </c>
      <c r="AR26" s="96">
        <v>155000</v>
      </c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2:124 16359:16359" customFormat="1" x14ac:dyDescent="0.35">
      <c r="B27" s="91" t="s">
        <v>587</v>
      </c>
      <c r="C27" s="55"/>
      <c r="D27" s="628"/>
      <c r="E27" s="629"/>
      <c r="F27" s="629"/>
      <c r="G27" s="629"/>
      <c r="H27" s="629"/>
      <c r="I27" s="56"/>
      <c r="J27" s="629"/>
      <c r="K27" s="629"/>
      <c r="L27" s="56"/>
      <c r="M27" s="56"/>
    </row>
    <row r="28" spans="2:124 16359:16359" s="98" customFormat="1" x14ac:dyDescent="0.35">
      <c r="B28" s="124" t="s">
        <v>532</v>
      </c>
      <c r="D28" s="617">
        <v>-23400000</v>
      </c>
      <c r="E28" s="618">
        <v>27865013.830000002</v>
      </c>
      <c r="F28" s="618">
        <v>-3919524.77</v>
      </c>
      <c r="G28" s="618">
        <v>3372772.2800000003</v>
      </c>
      <c r="H28" s="618">
        <v>-3157308.04</v>
      </c>
      <c r="J28" s="670">
        <v>0.4</v>
      </c>
      <c r="K28" s="670">
        <v>-7.9</v>
      </c>
      <c r="N28" s="124" t="s">
        <v>14</v>
      </c>
      <c r="O28" s="95"/>
      <c r="P28" s="130">
        <v>10680</v>
      </c>
      <c r="Q28" s="130">
        <v>8681</v>
      </c>
      <c r="R28" s="131">
        <v>6731</v>
      </c>
      <c r="S28" s="131">
        <v>8241</v>
      </c>
      <c r="T28" s="131">
        <v>6088</v>
      </c>
      <c r="U28" s="131">
        <v>5520</v>
      </c>
      <c r="V28" s="131">
        <v>17312</v>
      </c>
      <c r="W28" s="131">
        <v>4892</v>
      </c>
      <c r="X28" s="131">
        <v>6682</v>
      </c>
      <c r="Y28" s="131">
        <v>2695</v>
      </c>
      <c r="Z28" s="131">
        <v>78</v>
      </c>
      <c r="AA28" s="131">
        <v>5268</v>
      </c>
      <c r="AB28" s="131">
        <v>390</v>
      </c>
      <c r="AC28" s="131">
        <v>384</v>
      </c>
      <c r="AD28" s="131">
        <v>237</v>
      </c>
      <c r="AE28" s="131">
        <v>37914</v>
      </c>
      <c r="AF28" s="131">
        <v>10087</v>
      </c>
      <c r="AG28" s="131">
        <v>4153</v>
      </c>
      <c r="AH28" s="131">
        <v>915</v>
      </c>
      <c r="AI28" s="131">
        <v>5012</v>
      </c>
      <c r="AJ28" s="131">
        <v>2683</v>
      </c>
      <c r="AK28" s="131">
        <v>7614.017770000004</v>
      </c>
      <c r="AL28" s="131">
        <v>3005</v>
      </c>
      <c r="AM28"/>
      <c r="AN28" s="131">
        <v>34333</v>
      </c>
      <c r="AO28" s="131">
        <v>33812</v>
      </c>
      <c r="AP28" s="125">
        <v>14723</v>
      </c>
      <c r="AQ28" s="131">
        <v>38925</v>
      </c>
      <c r="AR28" s="131">
        <v>20167</v>
      </c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2:124 16359:16359" s="98" customFormat="1" x14ac:dyDescent="0.35">
      <c r="B29" s="124" t="s">
        <v>588</v>
      </c>
      <c r="D29" s="623">
        <v>4400000</v>
      </c>
      <c r="E29" s="624">
        <v>-5294352.6190999998</v>
      </c>
      <c r="F29" s="624">
        <v>744709.70629999996</v>
      </c>
      <c r="G29" s="624">
        <v>-640826.79319999996</v>
      </c>
      <c r="H29" s="624">
        <v>599888.52760000003</v>
      </c>
      <c r="J29" s="670">
        <v>-0.1</v>
      </c>
      <c r="K29" s="670">
        <v>1.5</v>
      </c>
      <c r="N29" s="124" t="s">
        <v>15</v>
      </c>
      <c r="O29" s="95"/>
      <c r="P29" s="130">
        <v>18934</v>
      </c>
      <c r="Q29" s="130">
        <v>22283</v>
      </c>
      <c r="R29" s="125">
        <v>-398</v>
      </c>
      <c r="S29" s="131">
        <v>3390</v>
      </c>
      <c r="T29" s="131">
        <v>10355</v>
      </c>
      <c r="U29" s="131">
        <v>6122</v>
      </c>
      <c r="V29" s="131">
        <v>8597</v>
      </c>
      <c r="W29" s="131">
        <v>12503</v>
      </c>
      <c r="X29" s="131">
        <v>12987</v>
      </c>
      <c r="Y29" s="131">
        <v>13375</v>
      </c>
      <c r="Z29" s="131">
        <v>11530</v>
      </c>
      <c r="AA29" s="131">
        <v>36979</v>
      </c>
      <c r="AB29" s="131">
        <v>14559</v>
      </c>
      <c r="AC29" s="131">
        <v>23690</v>
      </c>
      <c r="AD29" s="131">
        <v>8302</v>
      </c>
      <c r="AE29" s="131">
        <v>15019</v>
      </c>
      <c r="AF29" s="131">
        <v>15184</v>
      </c>
      <c r="AG29" s="131">
        <v>15309</v>
      </c>
      <c r="AH29" s="131">
        <v>14361</v>
      </c>
      <c r="AI29" s="131">
        <v>14686</v>
      </c>
      <c r="AJ29" s="131">
        <v>13145</v>
      </c>
      <c r="AK29" s="131">
        <v>16246.280300000002</v>
      </c>
      <c r="AL29" s="131">
        <v>13308</v>
      </c>
      <c r="AM29"/>
      <c r="AN29" s="131">
        <v>44209</v>
      </c>
      <c r="AO29" s="131">
        <v>62099</v>
      </c>
      <c r="AP29" s="131">
        <v>66397</v>
      </c>
      <c r="AQ29" s="131">
        <v>61239</v>
      </c>
      <c r="AR29" s="131">
        <v>59540</v>
      </c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2:124 16359:16359" s="98" customFormat="1" ht="25" x14ac:dyDescent="0.35">
      <c r="B30" s="124" t="s">
        <v>589</v>
      </c>
      <c r="D30" s="623">
        <v>16500000</v>
      </c>
      <c r="E30" s="624">
        <v>-598072.66202954506</v>
      </c>
      <c r="F30" s="624">
        <v>28469965.285806052</v>
      </c>
      <c r="G30" s="624">
        <v>31500177</v>
      </c>
      <c r="H30" s="624">
        <v>0</v>
      </c>
      <c r="J30" s="671">
        <v>-2.6</v>
      </c>
      <c r="K30" s="671">
        <v>11.7</v>
      </c>
      <c r="N30" s="124" t="s">
        <v>264</v>
      </c>
      <c r="O30" s="95"/>
      <c r="P30" s="125">
        <v>472</v>
      </c>
      <c r="Q30" s="125">
        <v>-291</v>
      </c>
      <c r="R30" s="125">
        <v>449</v>
      </c>
      <c r="S30" s="125">
        <v>-14068</v>
      </c>
      <c r="T30" s="125">
        <v>9361</v>
      </c>
      <c r="U30" s="125">
        <v>-9796</v>
      </c>
      <c r="V30" s="125">
        <v>401</v>
      </c>
      <c r="W30" s="125">
        <v>915</v>
      </c>
      <c r="X30" s="131">
        <v>-1157</v>
      </c>
      <c r="Y30" s="131">
        <v>4639</v>
      </c>
      <c r="Z30" s="131">
        <v>90</v>
      </c>
      <c r="AA30" s="131">
        <v>844</v>
      </c>
      <c r="AB30" s="131">
        <v>1364</v>
      </c>
      <c r="AC30" s="131">
        <v>638</v>
      </c>
      <c r="AD30" s="131">
        <v>595</v>
      </c>
      <c r="AE30" s="131">
        <v>864</v>
      </c>
      <c r="AF30" s="131">
        <v>2019</v>
      </c>
      <c r="AG30" s="125">
        <v>-836</v>
      </c>
      <c r="AH30" s="125">
        <v>247</v>
      </c>
      <c r="AI30" s="125">
        <v>-624</v>
      </c>
      <c r="AJ30" s="125">
        <v>-3071</v>
      </c>
      <c r="AK30" s="125">
        <v>1013.9833423470004</v>
      </c>
      <c r="AL30" s="125">
        <v>933</v>
      </c>
      <c r="AM30"/>
      <c r="AN30" s="125">
        <v>-13438</v>
      </c>
      <c r="AO30" s="125">
        <v>881</v>
      </c>
      <c r="AP30" s="132">
        <v>4416</v>
      </c>
      <c r="AQ30" s="131">
        <v>3461</v>
      </c>
      <c r="AR30" s="131">
        <v>806</v>
      </c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2:124 16359:16359" s="98" customFormat="1" ht="25" x14ac:dyDescent="0.35">
      <c r="B31" s="91" t="s">
        <v>590</v>
      </c>
      <c r="D31" s="621">
        <v>-2500000</v>
      </c>
      <c r="E31" s="627">
        <f t="shared" ref="E31:H31" si="15">SUM(E28:E30)</f>
        <v>21972588.548870455</v>
      </c>
      <c r="F31" s="627">
        <f t="shared" si="15"/>
        <v>25295150.222106054</v>
      </c>
      <c r="G31" s="627">
        <f t="shared" si="15"/>
        <v>34232122.4868</v>
      </c>
      <c r="H31" s="627">
        <f t="shared" si="15"/>
        <v>-2557419.5123999999</v>
      </c>
      <c r="J31" s="672">
        <f t="shared" ref="J31:K31" si="16">SUM(J28:J30)</f>
        <v>-2.2999999999999998</v>
      </c>
      <c r="K31" s="672">
        <f t="shared" si="16"/>
        <v>5.2999999999999989</v>
      </c>
      <c r="N31" s="124" t="s">
        <v>265</v>
      </c>
      <c r="O31" s="95"/>
      <c r="P31" s="133">
        <v>0</v>
      </c>
      <c r="Q31" s="133">
        <v>0</v>
      </c>
      <c r="R31" s="133">
        <v>0</v>
      </c>
      <c r="S31" s="134">
        <v>1661</v>
      </c>
      <c r="T31" s="133">
        <v>0</v>
      </c>
      <c r="U31" s="133">
        <v>0</v>
      </c>
      <c r="V31" s="133">
        <v>0</v>
      </c>
      <c r="W31" s="133">
        <v>0</v>
      </c>
      <c r="X31" s="132">
        <v>1865</v>
      </c>
      <c r="Y31" s="133">
        <v>0</v>
      </c>
      <c r="Z31" s="133">
        <v>0</v>
      </c>
      <c r="AA31" s="133">
        <v>0</v>
      </c>
      <c r="AB31" s="133">
        <v>0</v>
      </c>
      <c r="AC31" s="133"/>
      <c r="AD31" s="133"/>
      <c r="AE31" s="133">
        <v>0</v>
      </c>
      <c r="AF31" s="133"/>
      <c r="AG31" s="133"/>
      <c r="AH31" s="133"/>
      <c r="AI31" s="133"/>
      <c r="AJ31" s="133"/>
      <c r="AK31" s="133"/>
      <c r="AL31" s="133"/>
      <c r="AM31"/>
      <c r="AN31" s="131">
        <v>1661</v>
      </c>
      <c r="AO31" s="133" t="s">
        <v>18</v>
      </c>
      <c r="AP31" s="132">
        <v>1865</v>
      </c>
      <c r="AQ31" s="133">
        <v>0</v>
      </c>
      <c r="AR31" s="133">
        <v>0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2:124 16359:16359" x14ac:dyDescent="0.35">
      <c r="B32" s="124" t="s">
        <v>397</v>
      </c>
      <c r="D32" s="617">
        <v>-13200000</v>
      </c>
      <c r="E32" s="618">
        <v>-36824805.479232602</v>
      </c>
      <c r="F32" s="618">
        <v>21482409.263280001</v>
      </c>
      <c r="G32" s="618">
        <v>53217005.010000013</v>
      </c>
      <c r="H32" s="618">
        <v>-38077366.780000001</v>
      </c>
      <c r="J32" s="620"/>
      <c r="K32" s="620"/>
      <c r="N32" s="46"/>
      <c r="O32" s="47"/>
      <c r="P32" s="229"/>
      <c r="Q32" s="229"/>
      <c r="R32" s="229"/>
      <c r="S32" s="229"/>
      <c r="T32" s="229"/>
      <c r="U32" s="229"/>
      <c r="V32" s="229"/>
      <c r="W32" s="229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N32" s="229"/>
      <c r="AO32" s="229"/>
      <c r="AP32" s="229"/>
      <c r="AQ32" s="230"/>
      <c r="AR32" s="230"/>
    </row>
    <row r="33" spans="2:124" x14ac:dyDescent="0.35">
      <c r="B33" s="124" t="s">
        <v>588</v>
      </c>
      <c r="D33" s="617">
        <v>2500000</v>
      </c>
      <c r="E33" s="618">
        <v>6996713.0410541948</v>
      </c>
      <c r="F33" s="618">
        <v>-4081659</v>
      </c>
      <c r="G33" s="618">
        <v>-10111231</v>
      </c>
      <c r="H33" s="618">
        <v>7234700</v>
      </c>
      <c r="J33" s="618"/>
      <c r="K33" s="618"/>
      <c r="N33" s="46"/>
      <c r="O33" s="47"/>
      <c r="P33" s="49"/>
      <c r="Q33" s="49"/>
      <c r="R33" s="49"/>
      <c r="S33" s="49"/>
      <c r="T33" s="49"/>
      <c r="U33" s="49"/>
      <c r="V33" s="49"/>
      <c r="W33" s="49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N33" s="49"/>
      <c r="AO33" s="49"/>
      <c r="AP33" s="49"/>
      <c r="AQ33" s="80"/>
      <c r="AR33" s="80"/>
    </row>
    <row r="34" spans="2:124" s="98" customFormat="1" ht="25" x14ac:dyDescent="0.35">
      <c r="B34" s="91" t="s">
        <v>591</v>
      </c>
      <c r="D34" s="621">
        <v>-10700000</v>
      </c>
      <c r="E34" s="627">
        <f t="shared" ref="E34:H34" si="17">SUM(E32:E33)</f>
        <v>-29828092.438178405</v>
      </c>
      <c r="F34" s="627">
        <f t="shared" si="17"/>
        <v>17400750.263280001</v>
      </c>
      <c r="G34" s="627">
        <f t="shared" si="17"/>
        <v>43105774.010000013</v>
      </c>
      <c r="H34" s="627">
        <f t="shared" si="17"/>
        <v>-30842666.780000001</v>
      </c>
      <c r="J34" s="672">
        <v>-2.2999999999999998</v>
      </c>
      <c r="K34" s="672">
        <v>5.3</v>
      </c>
      <c r="N34" s="91" t="s">
        <v>16</v>
      </c>
      <c r="O34" s="93"/>
      <c r="P34" s="100">
        <v>8257</v>
      </c>
      <c r="Q34" s="100">
        <v>96411</v>
      </c>
      <c r="R34" s="100">
        <v>-101843</v>
      </c>
      <c r="S34" s="100">
        <v>85707</v>
      </c>
      <c r="T34" s="100">
        <v>73563</v>
      </c>
      <c r="U34" s="100">
        <v>90085</v>
      </c>
      <c r="V34" s="100">
        <v>121923</v>
      </c>
      <c r="W34" s="100">
        <v>-211381</v>
      </c>
      <c r="X34" s="100">
        <v>26773</v>
      </c>
      <c r="Y34" s="100">
        <f>Y26+Y28-Y29+Y30</f>
        <v>142424</v>
      </c>
      <c r="Z34" s="100">
        <v>76752</v>
      </c>
      <c r="AA34" s="100">
        <v>-226156</v>
      </c>
      <c r="AB34" s="100">
        <v>-74613</v>
      </c>
      <c r="AC34" s="100">
        <v>-155003</v>
      </c>
      <c r="AD34" s="100">
        <v>409</v>
      </c>
      <c r="AE34" s="100">
        <v>77952</v>
      </c>
      <c r="AF34" s="100">
        <v>98</v>
      </c>
      <c r="AG34" s="100">
        <f>AG26+AG28-AG29+AG30</f>
        <v>30253</v>
      </c>
      <c r="AH34" s="100">
        <f>AH26+AH28-AH29+AH30</f>
        <v>43854</v>
      </c>
      <c r="AI34" s="100">
        <v>42228</v>
      </c>
      <c r="AJ34" s="100">
        <f>AJ26+AJ28-AJ29+AJ30</f>
        <v>49723</v>
      </c>
      <c r="AK34" s="100">
        <v>63075.624313818276</v>
      </c>
      <c r="AL34" s="100">
        <v>132392</v>
      </c>
      <c r="AM34"/>
      <c r="AN34" s="100">
        <v>88532</v>
      </c>
      <c r="AO34" s="100">
        <v>93521</v>
      </c>
      <c r="AP34" s="100">
        <f>AP26+AP28-AP29+AP30+AP31</f>
        <v>10518</v>
      </c>
      <c r="AQ34" s="100">
        <f>AQ26+AQ28-AQ29+AQ30+AQ31</f>
        <v>-150924</v>
      </c>
      <c r="AR34" s="100">
        <v>116433</v>
      </c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</row>
    <row r="35" spans="2:124" x14ac:dyDescent="0.35">
      <c r="B35" s="91" t="s">
        <v>592</v>
      </c>
      <c r="D35" s="630">
        <v>-13200000</v>
      </c>
      <c r="E35" s="631">
        <f t="shared" ref="E35:H35" si="18">E31+E34</f>
        <v>-7855503.8893079497</v>
      </c>
      <c r="F35" s="631">
        <f t="shared" si="18"/>
        <v>42695900.485386059</v>
      </c>
      <c r="G35" s="631">
        <f t="shared" si="18"/>
        <v>77337896.496800005</v>
      </c>
      <c r="H35" s="631">
        <f t="shared" si="18"/>
        <v>-33400086.292400002</v>
      </c>
      <c r="J35" s="672">
        <v>-2.2999999999999998</v>
      </c>
      <c r="K35" s="672">
        <v>5.3</v>
      </c>
      <c r="N35" s="42"/>
      <c r="O35" s="43"/>
      <c r="P35" s="52"/>
      <c r="Q35" s="52"/>
      <c r="R35" s="52"/>
      <c r="S35" s="52"/>
      <c r="T35" s="52"/>
      <c r="U35" s="52"/>
      <c r="V35" s="52"/>
      <c r="W35" s="52"/>
      <c r="X35" s="100"/>
      <c r="Y35" s="100"/>
      <c r="Z35" s="100"/>
      <c r="AA35" s="100"/>
      <c r="AB35" s="100"/>
      <c r="AC35" s="100"/>
      <c r="AD35" s="100"/>
      <c r="AE35" s="100">
        <v>0</v>
      </c>
      <c r="AF35" s="100"/>
      <c r="AG35" s="100"/>
      <c r="AH35" s="100"/>
      <c r="AI35" s="100"/>
      <c r="AJ35" s="100"/>
      <c r="AK35" s="100"/>
      <c r="AL35" s="100"/>
      <c r="AN35" s="52"/>
      <c r="AO35" s="52"/>
      <c r="AP35" s="52"/>
      <c r="AQ35" s="100"/>
      <c r="AR35" s="100"/>
    </row>
    <row r="36" spans="2:124" s="98" customFormat="1" x14ac:dyDescent="0.35">
      <c r="B36" s="91" t="s">
        <v>593</v>
      </c>
      <c r="D36" s="621">
        <v>170700000</v>
      </c>
      <c r="E36" s="622">
        <f t="shared" ref="E36:H36" si="19">E25+E35</f>
        <v>73820249.555585831</v>
      </c>
      <c r="F36" s="622">
        <f t="shared" si="19"/>
        <v>-91076524.212850928</v>
      </c>
      <c r="G36" s="622">
        <f t="shared" si="19"/>
        <v>107417783.03816293</v>
      </c>
      <c r="H36" s="622">
        <f t="shared" si="19"/>
        <v>44881630.642147869</v>
      </c>
      <c r="J36" s="665">
        <v>50.8</v>
      </c>
      <c r="K36" s="665">
        <v>40.9</v>
      </c>
      <c r="N36" s="124" t="s">
        <v>17</v>
      </c>
      <c r="O36" s="95"/>
      <c r="P36" s="228">
        <v>6814</v>
      </c>
      <c r="Q36" s="228">
        <v>21088</v>
      </c>
      <c r="R36" s="228">
        <v>-20297</v>
      </c>
      <c r="S36" s="228">
        <v>15540</v>
      </c>
      <c r="T36" s="228">
        <v>16029</v>
      </c>
      <c r="U36" s="228">
        <v>19470</v>
      </c>
      <c r="V36" s="228">
        <v>22684</v>
      </c>
      <c r="W36" s="228">
        <v>-45278</v>
      </c>
      <c r="X36" s="228">
        <v>4713</v>
      </c>
      <c r="Y36" s="228">
        <v>1964</v>
      </c>
      <c r="Z36" s="228">
        <v>12337</v>
      </c>
      <c r="AA36" s="228">
        <v>-37067</v>
      </c>
      <c r="AB36" s="228">
        <v>-8235</v>
      </c>
      <c r="AC36" s="228">
        <v>-26461</v>
      </c>
      <c r="AD36" s="228">
        <v>6069</v>
      </c>
      <c r="AE36" s="228">
        <v>11475</v>
      </c>
      <c r="AF36" s="228">
        <v>1532</v>
      </c>
      <c r="AG36" s="228">
        <v>9457</v>
      </c>
      <c r="AH36" s="228">
        <v>11475</v>
      </c>
      <c r="AI36" s="228">
        <v>12296</v>
      </c>
      <c r="AJ36" s="228">
        <v>14114</v>
      </c>
      <c r="AK36" s="228">
        <v>9130.8494229794596</v>
      </c>
      <c r="AL36" s="228">
        <v>27700</v>
      </c>
      <c r="AM36"/>
      <c r="AN36" s="228">
        <v>23145</v>
      </c>
      <c r="AO36" s="228">
        <v>15239</v>
      </c>
      <c r="AP36" s="228">
        <v>-19563</v>
      </c>
      <c r="AQ36" s="228">
        <v>-17152</v>
      </c>
      <c r="AR36" s="228">
        <v>34760</v>
      </c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</row>
    <row r="37" spans="2:124" x14ac:dyDescent="0.35">
      <c r="B37" s="614" t="s">
        <v>548</v>
      </c>
      <c r="D37" s="632"/>
      <c r="E37" s="633" t="s">
        <v>548</v>
      </c>
      <c r="F37" s="633" t="s">
        <v>548</v>
      </c>
      <c r="G37" s="633" t="s">
        <v>548</v>
      </c>
      <c r="H37" s="633" t="s">
        <v>548</v>
      </c>
      <c r="J37" s="633" t="s">
        <v>548</v>
      </c>
      <c r="K37" s="633" t="s">
        <v>548</v>
      </c>
      <c r="N37" s="46"/>
      <c r="O37" s="47"/>
      <c r="P37" s="49"/>
      <c r="Q37" s="49"/>
      <c r="R37" s="49"/>
      <c r="S37" s="49"/>
      <c r="T37" s="49"/>
      <c r="U37" s="49"/>
      <c r="V37" s="49"/>
      <c r="W37" s="4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N37" s="49"/>
      <c r="AO37" s="49"/>
      <c r="AP37" s="49"/>
      <c r="AQ37" s="129"/>
      <c r="AR37" s="129"/>
    </row>
    <row r="38" spans="2:124" x14ac:dyDescent="0.35">
      <c r="B38" s="91" t="s">
        <v>594</v>
      </c>
      <c r="D38" s="634"/>
      <c r="E38" s="635"/>
      <c r="F38" s="635"/>
      <c r="G38" s="635"/>
      <c r="H38" s="635"/>
      <c r="J38" s="635"/>
      <c r="K38" s="635"/>
      <c r="N38" s="46"/>
      <c r="O38" s="47"/>
      <c r="P38" s="49"/>
      <c r="Q38" s="49"/>
      <c r="R38" s="49"/>
      <c r="S38" s="49"/>
      <c r="T38" s="49"/>
      <c r="U38" s="49"/>
      <c r="V38" s="49"/>
      <c r="W38" s="4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N38" s="49"/>
      <c r="AO38" s="49"/>
      <c r="AP38" s="49"/>
      <c r="AQ38" s="129"/>
      <c r="AR38" s="129"/>
    </row>
    <row r="39" spans="2:124" s="98" customFormat="1" x14ac:dyDescent="0.35">
      <c r="B39" s="124" t="s">
        <v>595</v>
      </c>
      <c r="D39" s="623">
        <v>183900000</v>
      </c>
      <c r="E39" s="624">
        <f t="shared" ref="E39:F39" si="20">E25</f>
        <v>81675753.444893777</v>
      </c>
      <c r="F39" s="624">
        <f t="shared" si="20"/>
        <v>-133772424.69823699</v>
      </c>
      <c r="G39" s="624">
        <v>30280038.925986465</v>
      </c>
      <c r="H39" s="624">
        <v>75983290.361068591</v>
      </c>
      <c r="J39" s="667">
        <v>53.1</v>
      </c>
      <c r="K39" s="667">
        <v>35.6</v>
      </c>
      <c r="N39" s="91" t="s">
        <v>19</v>
      </c>
      <c r="O39" s="93"/>
      <c r="P39" s="231">
        <v>1443</v>
      </c>
      <c r="Q39" s="231">
        <v>75323</v>
      </c>
      <c r="R39" s="231">
        <v>-81546</v>
      </c>
      <c r="S39" s="231">
        <v>70167</v>
      </c>
      <c r="T39" s="231">
        <v>57534</v>
      </c>
      <c r="U39" s="231">
        <v>70615</v>
      </c>
      <c r="V39" s="231">
        <v>99239</v>
      </c>
      <c r="W39" s="231">
        <v>-166103</v>
      </c>
      <c r="X39" s="231">
        <v>22060</v>
      </c>
      <c r="Y39" s="231">
        <f>Y34-Y36</f>
        <v>140460</v>
      </c>
      <c r="Z39" s="231">
        <v>64415</v>
      </c>
      <c r="AA39" s="231">
        <v>-189089</v>
      </c>
      <c r="AB39" s="231">
        <v>-66378</v>
      </c>
      <c r="AC39" s="231">
        <v>-128542</v>
      </c>
      <c r="AD39" s="231">
        <v>-5660</v>
      </c>
      <c r="AE39" s="231">
        <v>66477</v>
      </c>
      <c r="AF39" s="231">
        <v>-1434</v>
      </c>
      <c r="AG39" s="231">
        <f>AG34-AG36</f>
        <v>20796</v>
      </c>
      <c r="AH39" s="231">
        <f>AH34-AH36</f>
        <v>32379</v>
      </c>
      <c r="AI39" s="231">
        <v>29932</v>
      </c>
      <c r="AJ39" s="231">
        <f>AJ34-AJ36</f>
        <v>35609</v>
      </c>
      <c r="AK39" s="231">
        <v>53944.774890838817</v>
      </c>
      <c r="AL39" s="231">
        <v>104692</v>
      </c>
      <c r="AM39"/>
      <c r="AN39" s="231">
        <v>65387</v>
      </c>
      <c r="AO39" s="231">
        <v>78282</v>
      </c>
      <c r="AP39" s="231">
        <f>AP34-AP36</f>
        <v>30081</v>
      </c>
      <c r="AQ39" s="231">
        <f>AQ34-AQ36</f>
        <v>-133772</v>
      </c>
      <c r="AR39" s="231">
        <v>81673</v>
      </c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</row>
    <row r="40" spans="2:124" customFormat="1" x14ac:dyDescent="0.35">
      <c r="B40" s="124" t="s">
        <v>596</v>
      </c>
      <c r="D40" s="623">
        <v>0</v>
      </c>
      <c r="E40" s="624">
        <v>0</v>
      </c>
      <c r="F40" s="624">
        <v>0</v>
      </c>
      <c r="G40" s="624">
        <v>-200152.38598646701</v>
      </c>
      <c r="H40" s="624">
        <v>2298427.0499999998</v>
      </c>
      <c r="J40" s="667"/>
      <c r="K40" s="667"/>
    </row>
    <row r="41" spans="2:124" x14ac:dyDescent="0.35">
      <c r="B41" s="91" t="s">
        <v>597</v>
      </c>
      <c r="C41" s="315"/>
      <c r="D41" s="634"/>
      <c r="E41" s="635"/>
      <c r="F41" s="635"/>
      <c r="G41" s="635"/>
      <c r="H41" s="635"/>
      <c r="I41" s="315"/>
      <c r="J41" s="668"/>
      <c r="K41" s="668"/>
      <c r="L41" s="315"/>
      <c r="M41" s="315"/>
      <c r="N41" s="315"/>
      <c r="P41" s="315"/>
      <c r="Q41" s="315"/>
      <c r="R41" s="315"/>
      <c r="T41" s="514"/>
    </row>
    <row r="42" spans="2:124" ht="25" x14ac:dyDescent="0.35">
      <c r="B42" s="124" t="s">
        <v>598</v>
      </c>
      <c r="D42" s="617">
        <v>170700000</v>
      </c>
      <c r="E42" s="618">
        <f t="shared" ref="E42:H42" si="21">E36</f>
        <v>73820249.555585831</v>
      </c>
      <c r="F42" s="618">
        <f t="shared" si="21"/>
        <v>-91076524.212850928</v>
      </c>
      <c r="G42" s="618">
        <f t="shared" si="21"/>
        <v>107417783.03816293</v>
      </c>
      <c r="H42" s="618">
        <f t="shared" si="21"/>
        <v>44881630.642147869</v>
      </c>
      <c r="J42" s="666">
        <v>50.8</v>
      </c>
      <c r="K42" s="666">
        <v>40.9</v>
      </c>
      <c r="Q42" s="72"/>
      <c r="T42" s="514"/>
    </row>
    <row r="43" spans="2:124" x14ac:dyDescent="0.35">
      <c r="B43" s="124" t="s">
        <v>596</v>
      </c>
      <c r="D43" s="617">
        <v>0</v>
      </c>
      <c r="E43" s="618">
        <v>0</v>
      </c>
      <c r="F43" s="618">
        <v>0</v>
      </c>
      <c r="G43" s="618">
        <v>-143466.95853600118</v>
      </c>
      <c r="H43" s="618">
        <v>1123241.406984</v>
      </c>
      <c r="J43" s="618"/>
      <c r="K43" s="618"/>
      <c r="P43" s="73"/>
      <c r="Q43" s="73"/>
      <c r="R43" s="73"/>
    </row>
    <row r="44" spans="2:124" x14ac:dyDescent="0.35">
      <c r="B44" s="614"/>
      <c r="D44" s="636"/>
      <c r="E44" s="159"/>
      <c r="F44" s="159"/>
      <c r="G44" s="159"/>
      <c r="H44" s="159"/>
      <c r="J44" s="159"/>
      <c r="K44" s="159"/>
      <c r="Q44" s="74"/>
    </row>
    <row r="45" spans="2:124" x14ac:dyDescent="0.35">
      <c r="B45" s="91" t="s">
        <v>599</v>
      </c>
      <c r="D45" s="637"/>
      <c r="E45" s="638" t="s">
        <v>548</v>
      </c>
      <c r="F45" s="638" t="s">
        <v>548</v>
      </c>
      <c r="G45" s="638" t="s">
        <v>548</v>
      </c>
      <c r="H45" s="638" t="s">
        <v>548</v>
      </c>
      <c r="J45" s="638" t="s">
        <v>548</v>
      </c>
      <c r="K45" s="638" t="s">
        <v>548</v>
      </c>
    </row>
    <row r="46" spans="2:124" x14ac:dyDescent="0.35">
      <c r="B46" s="124" t="s">
        <v>600</v>
      </c>
      <c r="D46" s="639">
        <v>44786917</v>
      </c>
      <c r="E46" s="144">
        <v>44786917</v>
      </c>
      <c r="F46" s="144">
        <v>44786917</v>
      </c>
      <c r="G46" s="144">
        <v>44786917</v>
      </c>
      <c r="H46" s="144">
        <v>44786917</v>
      </c>
      <c r="J46" s="144">
        <v>44786917</v>
      </c>
      <c r="K46" s="144">
        <v>44786917</v>
      </c>
      <c r="L46" s="519"/>
    </row>
    <row r="47" spans="2:124" x14ac:dyDescent="0.35">
      <c r="B47" s="124" t="s">
        <v>601</v>
      </c>
      <c r="D47" s="640">
        <v>4.1100000000000003</v>
      </c>
      <c r="E47" s="641">
        <f t="shared" ref="E47:F47" si="22">E25/E46</f>
        <v>1.8236520599284336</v>
      </c>
      <c r="F47" s="641">
        <f t="shared" si="22"/>
        <v>-2.9868638803210543</v>
      </c>
      <c r="G47" s="641">
        <v>0.67</v>
      </c>
      <c r="H47" s="641">
        <v>1.6964010065562274</v>
      </c>
      <c r="J47" s="641">
        <v>1.18</v>
      </c>
      <c r="K47" s="641">
        <v>0.8</v>
      </c>
      <c r="L47" s="519"/>
    </row>
    <row r="48" spans="2:124" x14ac:dyDescent="0.35">
      <c r="D48" s="519"/>
      <c r="H48" s="519"/>
      <c r="J48" s="519"/>
      <c r="K48" s="519"/>
      <c r="L48" s="519"/>
    </row>
    <row r="49" spans="4:12" x14ac:dyDescent="0.35">
      <c r="D49" s="519"/>
      <c r="H49" s="519"/>
      <c r="J49" s="519"/>
      <c r="K49" s="519"/>
      <c r="L49" s="519"/>
    </row>
    <row r="50" spans="4:12" x14ac:dyDescent="0.35">
      <c r="D50" s="519"/>
      <c r="H50" s="519"/>
      <c r="J50" s="519"/>
      <c r="K50" s="519"/>
      <c r="L50" s="519"/>
    </row>
    <row r="51" spans="4:12" x14ac:dyDescent="0.35">
      <c r="D51" s="56"/>
    </row>
    <row r="52" spans="4:12" x14ac:dyDescent="0.35">
      <c r="D52" s="519"/>
      <c r="H52" s="519"/>
      <c r="J52" s="519"/>
      <c r="K52" s="519"/>
      <c r="L52" s="519"/>
    </row>
    <row r="53" spans="4:12" x14ac:dyDescent="0.35">
      <c r="D53" s="528"/>
      <c r="H53" s="528"/>
      <c r="J53" s="528"/>
      <c r="K53" s="528"/>
      <c r="L53" s="528"/>
    </row>
    <row r="57" spans="4:12" x14ac:dyDescent="0.35">
      <c r="D57" s="519"/>
      <c r="H57" s="519"/>
      <c r="J57" s="519"/>
      <c r="K57" s="519"/>
      <c r="L57" s="519"/>
    </row>
    <row r="59" spans="4:12" x14ac:dyDescent="0.35">
      <c r="D59" s="519"/>
      <c r="H59" s="519"/>
      <c r="J59" s="519"/>
      <c r="K59" s="519"/>
      <c r="L59" s="519"/>
    </row>
    <row r="68" spans="4:124" x14ac:dyDescent="0.35">
      <c r="I68" s="427"/>
      <c r="L68" s="427"/>
      <c r="M68" s="427"/>
      <c r="N68" s="427"/>
    </row>
    <row r="71" spans="4:124" x14ac:dyDescent="0.35">
      <c r="D71" s="519"/>
      <c r="H71" s="519"/>
      <c r="J71" s="519"/>
      <c r="K71" s="519"/>
      <c r="L71" s="519"/>
    </row>
    <row r="76" spans="4:124" x14ac:dyDescent="0.35">
      <c r="D76" s="530"/>
      <c r="E76" s="529"/>
      <c r="F76" s="529"/>
      <c r="G76" s="529"/>
      <c r="H76" s="529"/>
      <c r="I76"/>
      <c r="J76" s="529"/>
      <c r="K76" s="529"/>
      <c r="L76"/>
      <c r="M76"/>
      <c r="N76"/>
      <c r="P76"/>
      <c r="Q76"/>
      <c r="R76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</row>
    <row r="77" spans="4:124" x14ac:dyDescent="0.35">
      <c r="D77" s="530"/>
      <c r="E77" s="529"/>
      <c r="F77" s="529"/>
      <c r="G77" s="529"/>
      <c r="H77" s="529"/>
      <c r="I77"/>
      <c r="J77" s="529"/>
      <c r="K77" s="529"/>
      <c r="L77"/>
      <c r="M77"/>
      <c r="N77"/>
      <c r="P77"/>
      <c r="Q77"/>
      <c r="R77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</row>
    <row r="78" spans="4:124" x14ac:dyDescent="0.35">
      <c r="D78" s="530"/>
      <c r="E78" s="529"/>
      <c r="F78" s="529"/>
      <c r="G78" s="529"/>
      <c r="H78" s="529"/>
      <c r="I78"/>
      <c r="J78" s="529"/>
      <c r="K78" s="529"/>
      <c r="L78"/>
      <c r="M78"/>
      <c r="N78"/>
      <c r="P78"/>
      <c r="Q78"/>
      <c r="R78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</row>
    <row r="79" spans="4:124" x14ac:dyDescent="0.35">
      <c r="D79" s="530"/>
      <c r="E79" s="529"/>
      <c r="F79" s="529"/>
      <c r="G79" s="529"/>
      <c r="H79" s="529"/>
      <c r="I79"/>
      <c r="J79" s="529"/>
      <c r="K79" s="529"/>
      <c r="L79"/>
      <c r="M79"/>
      <c r="N79"/>
      <c r="P79"/>
      <c r="Q79"/>
      <c r="R79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</row>
    <row r="80" spans="4:124" x14ac:dyDescent="0.35">
      <c r="D80" s="530"/>
      <c r="E80" s="529"/>
      <c r="F80" s="529"/>
      <c r="G80" s="529"/>
      <c r="H80" s="529"/>
      <c r="I80"/>
      <c r="J80" s="529"/>
      <c r="K80" s="529"/>
      <c r="L80"/>
      <c r="M80"/>
      <c r="N80"/>
      <c r="P80"/>
      <c r="Q80"/>
      <c r="R8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</row>
    <row r="81" spans="4:124" x14ac:dyDescent="0.35">
      <c r="D81" s="530"/>
      <c r="E81" s="529"/>
      <c r="F81" s="529"/>
      <c r="G81" s="529"/>
      <c r="H81" s="529"/>
      <c r="I81"/>
      <c r="J81" s="529"/>
      <c r="K81" s="529"/>
      <c r="L81"/>
      <c r="M81"/>
      <c r="N81"/>
      <c r="P81"/>
      <c r="Q81"/>
      <c r="R81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</row>
    <row r="85" spans="4:124" x14ac:dyDescent="0.35">
      <c r="H85" s="56">
        <v>1000</v>
      </c>
      <c r="J85" s="56">
        <v>1000</v>
      </c>
      <c r="K85" s="56">
        <v>1000</v>
      </c>
    </row>
  </sheetData>
  <mergeCells count="9">
    <mergeCell ref="Z5:Z6"/>
    <mergeCell ref="Y5:Y6"/>
    <mergeCell ref="W5:W6"/>
    <mergeCell ref="X5:X6"/>
    <mergeCell ref="M3:M4"/>
    <mergeCell ref="Q5:Q6"/>
    <mergeCell ref="P5:P6"/>
    <mergeCell ref="R5:R6"/>
    <mergeCell ref="V5:V6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N133"/>
  <sheetViews>
    <sheetView showGridLines="0" topLeftCell="A37" zoomScaleNormal="100" zoomScaleSheetLayoutView="70" workbookViewId="0">
      <pane xSplit="2" topLeftCell="C1" activePane="topRight" state="frozen"/>
      <selection activeCell="AC12" sqref="AC12"/>
      <selection pane="topRight" activeCell="C1" sqref="C1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9" width="11" customWidth="1"/>
    <col min="13" max="13" width="15.90625" customWidth="1"/>
    <col min="14" max="14" width="65.54296875" style="14" hidden="1" customWidth="1" outlineLevel="1"/>
    <col min="15" max="15" width="10.81640625" style="14" hidden="1" customWidth="1" outlineLevel="1"/>
    <col min="16" max="39" width="13.81640625" style="12" hidden="1" customWidth="1" outlineLevel="1"/>
    <col min="40" max="40" width="9.1796875" style="12" collapsed="1"/>
    <col min="41" max="16384" width="9.1796875" style="12"/>
  </cols>
  <sheetData>
    <row r="1" spans="1:39" x14ac:dyDescent="0.35">
      <c r="A1" s="81"/>
      <c r="B1" s="89" t="s">
        <v>20</v>
      </c>
      <c r="N1" s="89" t="s">
        <v>20</v>
      </c>
      <c r="O1" s="26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35">
      <c r="O2" s="29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4.5" customHeight="1" x14ac:dyDescent="0.35">
      <c r="B3" s="683"/>
      <c r="D3" s="685" t="s">
        <v>617</v>
      </c>
      <c r="E3" s="685" t="s">
        <v>524</v>
      </c>
      <c r="F3" s="685" t="s">
        <v>465</v>
      </c>
      <c r="G3" s="685" t="s">
        <v>421</v>
      </c>
      <c r="H3" s="685" t="s">
        <v>321</v>
      </c>
      <c r="I3" s="685" t="s">
        <v>210</v>
      </c>
      <c r="M3" s="680" t="s">
        <v>566</v>
      </c>
      <c r="N3" s="680" t="s">
        <v>566</v>
      </c>
      <c r="O3" s="29"/>
      <c r="P3" s="689" t="s">
        <v>216</v>
      </c>
      <c r="Q3" s="689" t="s">
        <v>237</v>
      </c>
      <c r="R3" s="689" t="s">
        <v>238</v>
      </c>
      <c r="S3" s="689" t="s">
        <v>239</v>
      </c>
      <c r="T3" s="687" t="s">
        <v>217</v>
      </c>
      <c r="U3" s="687" t="s">
        <v>240</v>
      </c>
      <c r="V3" s="687" t="s">
        <v>241</v>
      </c>
      <c r="W3" s="687" t="s">
        <v>242</v>
      </c>
      <c r="X3" s="687" t="s">
        <v>218</v>
      </c>
      <c r="Y3" s="687" t="s">
        <v>211</v>
      </c>
      <c r="Z3" s="687" t="s">
        <v>243</v>
      </c>
      <c r="AA3" s="687" t="s">
        <v>257</v>
      </c>
      <c r="AB3" s="687" t="s">
        <v>321</v>
      </c>
      <c r="AC3" s="687" t="s">
        <v>335</v>
      </c>
      <c r="AD3" s="687" t="s">
        <v>357</v>
      </c>
      <c r="AE3" s="687" t="s">
        <v>382</v>
      </c>
      <c r="AF3" s="687" t="s">
        <v>394</v>
      </c>
      <c r="AG3" s="687" t="s">
        <v>422</v>
      </c>
      <c r="AH3" s="687" t="s">
        <v>438</v>
      </c>
      <c r="AI3" s="687" t="s">
        <v>455</v>
      </c>
      <c r="AJ3" s="687" t="s">
        <v>465</v>
      </c>
      <c r="AK3" s="687" t="s">
        <v>498</v>
      </c>
      <c r="AL3" s="687" t="s">
        <v>500</v>
      </c>
      <c r="AM3" s="687" t="s">
        <v>513</v>
      </c>
    </row>
    <row r="4" spans="1:39" ht="15" thickBot="1" x14ac:dyDescent="0.4">
      <c r="B4" s="684"/>
      <c r="D4" s="686"/>
      <c r="E4" s="686"/>
      <c r="F4" s="686"/>
      <c r="G4" s="686"/>
      <c r="H4" s="686"/>
      <c r="I4" s="686"/>
      <c r="M4" s="681"/>
      <c r="N4" s="681"/>
      <c r="O4" s="29"/>
      <c r="P4" s="690"/>
      <c r="Q4" s="690"/>
      <c r="R4" s="690"/>
      <c r="S4" s="690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</row>
    <row r="5" spans="1:39" x14ac:dyDescent="0.35">
      <c r="B5" s="319"/>
      <c r="D5" s="592" t="s">
        <v>567</v>
      </c>
      <c r="E5" s="545" t="s">
        <v>567</v>
      </c>
      <c r="F5" s="545" t="s">
        <v>567</v>
      </c>
      <c r="G5" s="545" t="s">
        <v>567</v>
      </c>
      <c r="H5" s="545" t="s">
        <v>567</v>
      </c>
      <c r="I5" s="545" t="s">
        <v>567</v>
      </c>
      <c r="N5" s="655"/>
      <c r="O5" s="29"/>
      <c r="P5" s="651" t="s">
        <v>0</v>
      </c>
      <c r="Q5" s="651" t="s">
        <v>0</v>
      </c>
      <c r="R5" s="651" t="s">
        <v>0</v>
      </c>
      <c r="S5" s="651" t="s">
        <v>0</v>
      </c>
      <c r="T5" s="651" t="s">
        <v>0</v>
      </c>
      <c r="U5" s="651" t="s">
        <v>0</v>
      </c>
      <c r="V5" s="651" t="s">
        <v>0</v>
      </c>
      <c r="W5" s="651" t="s">
        <v>0</v>
      </c>
      <c r="X5" s="651" t="s">
        <v>0</v>
      </c>
      <c r="Y5" s="651" t="s">
        <v>0</v>
      </c>
      <c r="Z5" s="651" t="s">
        <v>0</v>
      </c>
      <c r="AA5" s="651" t="s">
        <v>0</v>
      </c>
      <c r="AB5" s="651" t="s">
        <v>0</v>
      </c>
      <c r="AC5" s="651" t="s">
        <v>0</v>
      </c>
      <c r="AD5" s="651" t="s">
        <v>0</v>
      </c>
      <c r="AE5" s="651" t="s">
        <v>0</v>
      </c>
      <c r="AF5" s="651" t="s">
        <v>0</v>
      </c>
      <c r="AG5" s="651" t="s">
        <v>0</v>
      </c>
      <c r="AH5" s="651" t="s">
        <v>0</v>
      </c>
      <c r="AI5" s="651" t="s">
        <v>0</v>
      </c>
      <c r="AJ5" s="651" t="s">
        <v>0</v>
      </c>
      <c r="AK5" s="651" t="s">
        <v>0</v>
      </c>
      <c r="AL5" s="651" t="s">
        <v>0</v>
      </c>
      <c r="AM5" s="651" t="s">
        <v>0</v>
      </c>
    </row>
    <row r="6" spans="1:39" x14ac:dyDescent="0.35">
      <c r="B6" s="102" t="s">
        <v>21</v>
      </c>
      <c r="N6" s="102" t="s">
        <v>21</v>
      </c>
      <c r="O6" s="2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x14ac:dyDescent="0.35">
      <c r="B7" s="29"/>
      <c r="N7" s="29"/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J7" s="30"/>
      <c r="AK7" s="30"/>
      <c r="AL7" s="30"/>
      <c r="AM7" s="30"/>
    </row>
    <row r="8" spans="1:39" x14ac:dyDescent="0.35">
      <c r="B8" s="102" t="s">
        <v>22</v>
      </c>
      <c r="N8" s="102" t="s">
        <v>22</v>
      </c>
      <c r="O8" s="29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00"/>
      <c r="AI8" s="300"/>
      <c r="AJ8" s="31"/>
      <c r="AK8" s="31"/>
      <c r="AL8" s="31"/>
      <c r="AM8" s="31"/>
    </row>
    <row r="9" spans="1:39" s="103" customFormat="1" ht="14" x14ac:dyDescent="0.3">
      <c r="B9" s="135" t="s">
        <v>553</v>
      </c>
      <c r="D9" s="606">
        <v>3932.6</v>
      </c>
      <c r="E9" s="606">
        <v>3997</v>
      </c>
      <c r="F9" s="606">
        <v>3750.4</v>
      </c>
      <c r="G9" s="606">
        <v>3734.6</v>
      </c>
      <c r="H9" s="606">
        <v>3750.9</v>
      </c>
      <c r="I9" s="606">
        <v>3229.5</v>
      </c>
      <c r="N9" s="135" t="s">
        <v>23</v>
      </c>
      <c r="O9" s="135"/>
      <c r="P9" s="300">
        <v>3807115</v>
      </c>
      <c r="Q9" s="300">
        <v>3802838.5027227621</v>
      </c>
      <c r="R9" s="300">
        <v>3761935.6998939626</v>
      </c>
      <c r="S9" s="300">
        <v>3855710.5351715107</v>
      </c>
      <c r="T9" s="300">
        <v>3855446</v>
      </c>
      <c r="U9" s="300">
        <v>3875639.6395300003</v>
      </c>
      <c r="V9" s="300">
        <v>3926422</v>
      </c>
      <c r="W9" s="300">
        <v>3986680.8597199996</v>
      </c>
      <c r="X9" s="300" t="s">
        <v>283</v>
      </c>
      <c r="Y9" s="300">
        <v>4048892</v>
      </c>
      <c r="Z9" s="300">
        <v>4898646</v>
      </c>
      <c r="AA9" s="300">
        <v>4857646</v>
      </c>
      <c r="AB9" s="300">
        <v>4719748</v>
      </c>
      <c r="AC9" s="300">
        <v>4763797</v>
      </c>
      <c r="AD9" s="300">
        <v>4727738</v>
      </c>
      <c r="AE9" s="300">
        <v>4723301</v>
      </c>
      <c r="AF9" s="300">
        <v>4700550</v>
      </c>
      <c r="AG9" s="300">
        <v>4594168</v>
      </c>
      <c r="AH9" s="300">
        <v>4593454</v>
      </c>
      <c r="AI9" s="300">
        <v>4606836</v>
      </c>
      <c r="AJ9" s="300">
        <v>4687982</v>
      </c>
      <c r="AK9" s="300">
        <v>4697034</v>
      </c>
      <c r="AL9" s="300">
        <v>4702942</v>
      </c>
      <c r="AM9" s="300">
        <v>4733717</v>
      </c>
    </row>
    <row r="10" spans="1:39" s="103" customFormat="1" ht="14" x14ac:dyDescent="0.3">
      <c r="B10" s="135" t="s">
        <v>554</v>
      </c>
      <c r="D10" s="606">
        <v>886.3</v>
      </c>
      <c r="E10" s="606">
        <v>949.9</v>
      </c>
      <c r="F10" s="606">
        <v>937.6</v>
      </c>
      <c r="G10" s="606">
        <v>966</v>
      </c>
      <c r="H10" s="606">
        <v>968.8</v>
      </c>
      <c r="I10" s="606">
        <v>815.1</v>
      </c>
      <c r="N10" s="135" t="s">
        <v>323</v>
      </c>
      <c r="O10" s="135"/>
      <c r="P10" s="300">
        <v>64432</v>
      </c>
      <c r="Q10" s="300">
        <v>62299.484540000005</v>
      </c>
      <c r="R10" s="300">
        <v>61425.098119999995</v>
      </c>
      <c r="S10" s="300">
        <v>57113.425669999982</v>
      </c>
      <c r="T10" s="300">
        <v>61395</v>
      </c>
      <c r="U10" s="300">
        <v>59300.574269999983</v>
      </c>
      <c r="V10" s="300">
        <v>58052</v>
      </c>
      <c r="W10" s="300">
        <v>55054</v>
      </c>
      <c r="X10" s="300" t="s">
        <v>284</v>
      </c>
      <c r="Y10" s="300">
        <v>56882</v>
      </c>
      <c r="Z10" s="300">
        <v>72084</v>
      </c>
      <c r="AA10" s="300">
        <v>67519</v>
      </c>
      <c r="AB10" s="300">
        <v>66437</v>
      </c>
      <c r="AC10" s="300">
        <v>62495</v>
      </c>
      <c r="AD10" s="300">
        <v>60699</v>
      </c>
      <c r="AE10" s="300">
        <v>57421</v>
      </c>
      <c r="AF10" s="300">
        <v>55831</v>
      </c>
      <c r="AG10" s="300">
        <v>52066</v>
      </c>
      <c r="AH10" s="300">
        <v>48034</v>
      </c>
      <c r="AI10" s="300">
        <v>44296</v>
      </c>
      <c r="AJ10" s="300">
        <v>43927</v>
      </c>
      <c r="AK10" s="300">
        <v>41370</v>
      </c>
      <c r="AL10" s="300">
        <v>37081</v>
      </c>
      <c r="AM10" s="300">
        <v>32975</v>
      </c>
    </row>
    <row r="11" spans="1:39" s="103" customFormat="1" ht="14" x14ac:dyDescent="0.3">
      <c r="B11" s="135" t="s">
        <v>615</v>
      </c>
      <c r="D11" s="606">
        <v>986.2</v>
      </c>
      <c r="E11" s="606">
        <v>0</v>
      </c>
      <c r="F11" s="606">
        <v>0</v>
      </c>
      <c r="G11" s="606">
        <v>0</v>
      </c>
      <c r="H11" s="606">
        <v>0</v>
      </c>
      <c r="I11" s="606">
        <v>0</v>
      </c>
      <c r="N11" s="135"/>
      <c r="O11" s="135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</row>
    <row r="12" spans="1:39" s="103" customFormat="1" ht="14" x14ac:dyDescent="0.3">
      <c r="B12" s="135" t="s">
        <v>24</v>
      </c>
      <c r="D12" s="606">
        <v>0</v>
      </c>
      <c r="E12" s="606">
        <v>0</v>
      </c>
      <c r="F12" s="606">
        <v>0</v>
      </c>
      <c r="G12" s="606">
        <v>0</v>
      </c>
      <c r="H12" s="606">
        <v>0</v>
      </c>
      <c r="I12" s="606">
        <v>2.7</v>
      </c>
      <c r="N12" s="135" t="s">
        <v>24</v>
      </c>
      <c r="O12" s="135"/>
      <c r="P12" s="300">
        <v>2712</v>
      </c>
      <c r="Q12" s="300">
        <v>2712.47615</v>
      </c>
      <c r="R12" s="300">
        <v>2712.47615</v>
      </c>
      <c r="S12" s="300">
        <v>2712.47615</v>
      </c>
      <c r="T12" s="300">
        <v>2712</v>
      </c>
      <c r="U12" s="300">
        <v>2712.47615</v>
      </c>
      <c r="V12" s="300">
        <v>2712</v>
      </c>
      <c r="W12" s="300">
        <v>2712.47615</v>
      </c>
      <c r="X12" s="300" t="s">
        <v>285</v>
      </c>
      <c r="Y12" s="300">
        <v>2712</v>
      </c>
      <c r="Z12" s="300">
        <v>2712</v>
      </c>
      <c r="AA12" s="300">
        <v>2712</v>
      </c>
      <c r="AB12" s="300">
        <v>0</v>
      </c>
      <c r="AC12" s="138" t="s">
        <v>18</v>
      </c>
      <c r="AD12" s="138" t="s">
        <v>18</v>
      </c>
      <c r="AE12" s="138" t="s">
        <v>18</v>
      </c>
      <c r="AF12" s="300">
        <v>0</v>
      </c>
      <c r="AG12" s="300">
        <v>0</v>
      </c>
      <c r="AH12" s="300">
        <v>0</v>
      </c>
      <c r="AI12" s="300">
        <v>0</v>
      </c>
      <c r="AJ12" s="300">
        <v>0</v>
      </c>
      <c r="AK12" s="300">
        <v>0</v>
      </c>
      <c r="AL12" s="300"/>
    </row>
    <row r="13" spans="1:39" s="103" customFormat="1" ht="14" x14ac:dyDescent="0.3">
      <c r="B13" s="135" t="s">
        <v>568</v>
      </c>
      <c r="D13" s="606">
        <v>48.1</v>
      </c>
      <c r="E13" s="606">
        <v>47.3</v>
      </c>
      <c r="F13" s="606">
        <v>53.6</v>
      </c>
      <c r="G13" s="606">
        <v>58.2</v>
      </c>
      <c r="H13" s="606">
        <v>57.2</v>
      </c>
      <c r="I13" s="606">
        <v>35.200000000000003</v>
      </c>
      <c r="N13" s="135" t="s">
        <v>25</v>
      </c>
      <c r="O13" s="135"/>
      <c r="P13" s="300">
        <v>1427</v>
      </c>
      <c r="Q13" s="300">
        <v>1414.57007</v>
      </c>
      <c r="R13" s="300">
        <v>1401.7355600000001</v>
      </c>
      <c r="S13" s="300">
        <v>1388.9010499999999</v>
      </c>
      <c r="T13" s="300">
        <v>1415</v>
      </c>
      <c r="U13" s="300">
        <v>1400.9153899999999</v>
      </c>
      <c r="V13" s="300">
        <v>1388</v>
      </c>
      <c r="W13" s="300">
        <v>1374.7714099999998</v>
      </c>
      <c r="X13" s="300" t="s">
        <v>286</v>
      </c>
      <c r="Y13" s="300">
        <v>1349</v>
      </c>
      <c r="Z13" s="300">
        <v>1336</v>
      </c>
      <c r="AA13" s="300">
        <v>1323</v>
      </c>
      <c r="AB13" s="300">
        <v>1309</v>
      </c>
      <c r="AC13" s="300">
        <v>1296</v>
      </c>
      <c r="AD13" s="300">
        <v>1284</v>
      </c>
      <c r="AE13" s="300">
        <v>1270</v>
      </c>
      <c r="AF13" s="300">
        <v>1257</v>
      </c>
      <c r="AG13" s="300">
        <v>1244</v>
      </c>
      <c r="AH13" s="300">
        <v>1231</v>
      </c>
      <c r="AI13" s="300">
        <v>1218</v>
      </c>
      <c r="AJ13" s="300">
        <v>1205</v>
      </c>
      <c r="AK13" s="300">
        <v>1192</v>
      </c>
      <c r="AL13" s="300">
        <v>1179</v>
      </c>
      <c r="AM13" s="300">
        <v>1166</v>
      </c>
    </row>
    <row r="14" spans="1:39" s="103" customFormat="1" ht="14" x14ac:dyDescent="0.3">
      <c r="B14" s="135" t="s">
        <v>557</v>
      </c>
      <c r="D14" s="606">
        <v>0.9</v>
      </c>
      <c r="E14" s="606">
        <v>0.7</v>
      </c>
      <c r="F14" s="606">
        <v>1.8</v>
      </c>
      <c r="G14" s="606">
        <v>2.2000000000000002</v>
      </c>
      <c r="H14" s="606">
        <v>5.0999999999999996</v>
      </c>
      <c r="I14" s="606">
        <v>0</v>
      </c>
      <c r="N14" s="135" t="s">
        <v>26</v>
      </c>
      <c r="O14" s="135"/>
      <c r="P14" s="300">
        <v>60514</v>
      </c>
      <c r="Q14" s="300">
        <v>60985.867368541061</v>
      </c>
      <c r="R14" s="300">
        <v>60166.106721600801</v>
      </c>
      <c r="S14" s="300">
        <v>52053.138878570346</v>
      </c>
      <c r="T14" s="300">
        <v>38214</v>
      </c>
      <c r="U14" s="300">
        <v>47508.906529999993</v>
      </c>
      <c r="V14" s="300">
        <v>33625</v>
      </c>
      <c r="W14" s="300">
        <v>34296.864969999988</v>
      </c>
      <c r="X14" s="300" t="s">
        <v>287</v>
      </c>
      <c r="Y14" s="300">
        <v>35567</v>
      </c>
      <c r="Z14" s="300">
        <v>42369</v>
      </c>
      <c r="AA14" s="300">
        <v>38952</v>
      </c>
      <c r="AB14" s="300">
        <v>39831</v>
      </c>
      <c r="AC14" s="300">
        <v>41204</v>
      </c>
      <c r="AD14" s="300">
        <v>39855</v>
      </c>
      <c r="AE14" s="300">
        <v>40325</v>
      </c>
      <c r="AF14" s="300">
        <v>40810</v>
      </c>
      <c r="AG14" s="300">
        <v>41988</v>
      </c>
      <c r="AH14" s="300">
        <v>53876</v>
      </c>
      <c r="AI14" s="300">
        <v>54236</v>
      </c>
      <c r="AJ14" s="300">
        <v>53610</v>
      </c>
      <c r="AK14" s="300">
        <v>50834</v>
      </c>
      <c r="AL14" s="300">
        <v>51897</v>
      </c>
      <c r="AM14" s="300">
        <v>51411</v>
      </c>
    </row>
    <row r="15" spans="1:39" s="103" customFormat="1" ht="14" x14ac:dyDescent="0.3">
      <c r="B15" s="135"/>
      <c r="D15" s="606">
        <v>10.9</v>
      </c>
      <c r="E15" s="606">
        <v>0</v>
      </c>
      <c r="F15" s="606">
        <v>0</v>
      </c>
      <c r="G15" s="606">
        <v>0</v>
      </c>
      <c r="H15" s="606">
        <v>0</v>
      </c>
      <c r="I15" s="606">
        <v>0</v>
      </c>
      <c r="N15" s="135"/>
      <c r="O15" s="135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</row>
    <row r="16" spans="1:39" s="103" customFormat="1" ht="14" x14ac:dyDescent="0.3">
      <c r="B16" s="135" t="s">
        <v>555</v>
      </c>
      <c r="D16" s="606">
        <v>51.8</v>
      </c>
      <c r="E16" s="606">
        <v>56.7</v>
      </c>
      <c r="F16" s="606">
        <v>70.400000000000006</v>
      </c>
      <c r="G16" s="606">
        <v>91.7</v>
      </c>
      <c r="H16" s="606">
        <v>110.3</v>
      </c>
      <c r="I16" s="606">
        <v>80.3</v>
      </c>
      <c r="N16" s="135" t="s">
        <v>359</v>
      </c>
      <c r="O16" s="135"/>
      <c r="P16" s="300" t="s">
        <v>18</v>
      </c>
      <c r="Q16" s="300" t="s">
        <v>18</v>
      </c>
      <c r="R16" s="300" t="s">
        <v>18</v>
      </c>
      <c r="S16" s="300" t="s">
        <v>18</v>
      </c>
      <c r="T16" s="300" t="s">
        <v>18</v>
      </c>
      <c r="U16" s="300" t="s">
        <v>18</v>
      </c>
      <c r="V16" s="300" t="s">
        <v>18</v>
      </c>
      <c r="W16" s="300" t="s">
        <v>18</v>
      </c>
      <c r="X16" s="300" t="s">
        <v>18</v>
      </c>
      <c r="Y16" s="300" t="s">
        <v>18</v>
      </c>
      <c r="Z16" s="300" t="s">
        <v>18</v>
      </c>
      <c r="AA16" s="300" t="s">
        <v>18</v>
      </c>
      <c r="AB16" s="300">
        <v>5074</v>
      </c>
      <c r="AC16" s="300">
        <v>5101</v>
      </c>
      <c r="AD16" s="300">
        <v>2901</v>
      </c>
      <c r="AE16" s="300">
        <v>2614</v>
      </c>
      <c r="AF16" s="300">
        <v>2223</v>
      </c>
      <c r="AG16" s="300">
        <v>1767</v>
      </c>
      <c r="AH16" s="300">
        <v>1661</v>
      </c>
      <c r="AI16" s="300">
        <v>1749</v>
      </c>
      <c r="AJ16" s="300">
        <v>1836</v>
      </c>
      <c r="AK16" s="300">
        <v>1412</v>
      </c>
      <c r="AL16" s="300">
        <v>1370</v>
      </c>
      <c r="AM16" s="300">
        <v>1365</v>
      </c>
    </row>
    <row r="17" spans="2:39" s="103" customFormat="1" ht="14" x14ac:dyDescent="0.3">
      <c r="B17" s="135" t="s">
        <v>556</v>
      </c>
      <c r="D17" s="606">
        <v>134.30000000000001</v>
      </c>
      <c r="E17" s="606">
        <v>135.6</v>
      </c>
      <c r="F17" s="606">
        <v>137.69999999999999</v>
      </c>
      <c r="G17" s="606">
        <v>111.5</v>
      </c>
      <c r="H17" s="606">
        <v>104.6</v>
      </c>
      <c r="I17" s="606">
        <v>91.6</v>
      </c>
      <c r="N17" s="135" t="s">
        <v>27</v>
      </c>
      <c r="O17" s="135"/>
      <c r="P17" s="300">
        <v>11751</v>
      </c>
      <c r="Q17" s="300">
        <v>11713.891969999999</v>
      </c>
      <c r="R17" s="300">
        <v>12048.99185</v>
      </c>
      <c r="S17" s="300">
        <v>11912.449050000001</v>
      </c>
      <c r="T17" s="300">
        <v>6090</v>
      </c>
      <c r="U17" s="300">
        <v>6081.5290300000006</v>
      </c>
      <c r="V17" s="300">
        <v>6051</v>
      </c>
      <c r="W17" s="300">
        <v>6050.5290000000005</v>
      </c>
      <c r="X17" s="300" t="s">
        <v>288</v>
      </c>
      <c r="Y17" s="300">
        <v>6051</v>
      </c>
      <c r="Z17" s="300">
        <v>9788</v>
      </c>
      <c r="AA17" s="300">
        <v>9797</v>
      </c>
      <c r="AB17" s="300">
        <v>9849</v>
      </c>
      <c r="AC17" s="300">
        <v>9841</v>
      </c>
      <c r="AD17" s="300">
        <v>10097</v>
      </c>
      <c r="AE17" s="300">
        <v>10003</v>
      </c>
      <c r="AF17" s="300">
        <v>8649</v>
      </c>
      <c r="AG17" s="300">
        <v>12531</v>
      </c>
      <c r="AH17" s="300">
        <v>11466</v>
      </c>
      <c r="AI17" s="300">
        <v>9014</v>
      </c>
      <c r="AJ17" s="300">
        <v>10537</v>
      </c>
      <c r="AK17" s="300">
        <v>7465</v>
      </c>
      <c r="AL17" s="300">
        <v>5853</v>
      </c>
      <c r="AM17" s="300">
        <v>6646</v>
      </c>
    </row>
    <row r="18" spans="2:39" s="103" customFormat="1" ht="14" x14ac:dyDescent="0.3">
      <c r="B18" s="135"/>
      <c r="D18" s="107"/>
      <c r="E18" s="107"/>
      <c r="F18" s="107"/>
      <c r="G18" s="107"/>
      <c r="H18" s="107"/>
      <c r="I18" s="107"/>
      <c r="N18" s="135" t="s">
        <v>28</v>
      </c>
      <c r="O18" s="135"/>
      <c r="P18" s="300">
        <v>2027</v>
      </c>
      <c r="Q18" s="300">
        <v>2502.7225200000003</v>
      </c>
      <c r="R18" s="300">
        <v>3364.0792500000025</v>
      </c>
      <c r="S18" s="300">
        <v>1445.8936699999999</v>
      </c>
      <c r="T18" s="300">
        <v>1438</v>
      </c>
      <c r="U18" s="300">
        <v>1130.3102499999984</v>
      </c>
      <c r="V18" s="300">
        <v>1675</v>
      </c>
      <c r="W18" s="300">
        <v>1730.0560399999999</v>
      </c>
      <c r="X18" s="300" t="s">
        <v>289</v>
      </c>
      <c r="Y18" s="300">
        <v>14677</v>
      </c>
      <c r="Z18" s="300">
        <v>20917</v>
      </c>
      <c r="AA18" s="300">
        <v>21158</v>
      </c>
      <c r="AB18" s="300">
        <v>32666</v>
      </c>
      <c r="AC18" s="300">
        <v>26394</v>
      </c>
      <c r="AD18" s="300">
        <v>44961</v>
      </c>
      <c r="AE18" s="300">
        <v>21149</v>
      </c>
      <c r="AF18" s="300">
        <v>25987</v>
      </c>
      <c r="AG18" s="300">
        <v>34700</v>
      </c>
      <c r="AH18" s="300">
        <v>31720</v>
      </c>
      <c r="AI18" s="300">
        <v>29627</v>
      </c>
      <c r="AJ18" s="300">
        <v>14726</v>
      </c>
      <c r="AK18" s="300">
        <v>14195</v>
      </c>
      <c r="AL18" s="300">
        <v>13583</v>
      </c>
      <c r="AM18" s="300">
        <v>13112</v>
      </c>
    </row>
    <row r="19" spans="2:39" s="103" customFormat="1" ht="14" x14ac:dyDescent="0.3">
      <c r="B19" s="136"/>
      <c r="D19" s="107"/>
      <c r="E19" s="107"/>
      <c r="F19" s="107"/>
      <c r="G19" s="107"/>
      <c r="H19" s="107"/>
      <c r="I19" s="107"/>
      <c r="N19" s="136" t="s">
        <v>29</v>
      </c>
      <c r="O19" s="136"/>
      <c r="P19" s="300">
        <v>104003</v>
      </c>
      <c r="Q19" s="300">
        <v>98304.242836204299</v>
      </c>
      <c r="R19" s="300">
        <v>79053.399041899989</v>
      </c>
      <c r="S19" s="300">
        <v>101380.3330571222</v>
      </c>
      <c r="T19" s="300">
        <v>83185</v>
      </c>
      <c r="U19" s="300">
        <v>66804.340249999994</v>
      </c>
      <c r="V19" s="300">
        <v>53278</v>
      </c>
      <c r="W19" s="300">
        <v>34236.069793079303</v>
      </c>
      <c r="X19" s="300">
        <v>91575</v>
      </c>
      <c r="Y19" s="300">
        <v>87008</v>
      </c>
      <c r="Z19" s="300">
        <v>70953</v>
      </c>
      <c r="AA19" s="300">
        <v>58927</v>
      </c>
      <c r="AB19" s="300">
        <v>104587</v>
      </c>
      <c r="AC19" s="300">
        <v>109941</v>
      </c>
      <c r="AD19" s="300">
        <v>120856</v>
      </c>
      <c r="AE19" s="300">
        <v>121088</v>
      </c>
      <c r="AF19" s="300">
        <v>107554</v>
      </c>
      <c r="AG19" s="300">
        <v>113137</v>
      </c>
      <c r="AH19" s="300">
        <v>132130</v>
      </c>
      <c r="AI19" s="300">
        <v>141987</v>
      </c>
      <c r="AJ19" s="300">
        <v>133583</v>
      </c>
      <c r="AK19" s="300">
        <v>143082</v>
      </c>
      <c r="AL19" s="300">
        <v>146708</v>
      </c>
      <c r="AM19" s="300">
        <v>136769</v>
      </c>
    </row>
    <row r="20" spans="2:39" s="103" customFormat="1" ht="14" x14ac:dyDescent="0.3">
      <c r="B20" s="135"/>
      <c r="D20" s="107"/>
      <c r="E20" s="107"/>
      <c r="F20" s="107"/>
      <c r="G20" s="107"/>
      <c r="H20" s="107"/>
      <c r="I20" s="107"/>
      <c r="N20" s="135" t="s">
        <v>188</v>
      </c>
      <c r="O20" s="104"/>
      <c r="P20" s="300" t="s">
        <v>18</v>
      </c>
      <c r="Q20" s="300" t="s">
        <v>18</v>
      </c>
      <c r="R20" s="300" t="s">
        <v>18</v>
      </c>
      <c r="S20" s="300" t="s">
        <v>18</v>
      </c>
      <c r="T20" s="300" t="s">
        <v>18</v>
      </c>
      <c r="U20" s="300" t="s">
        <v>18</v>
      </c>
      <c r="V20" s="300" t="s">
        <v>18</v>
      </c>
      <c r="W20" s="300" t="s">
        <v>18</v>
      </c>
      <c r="X20" s="300" t="s">
        <v>18</v>
      </c>
      <c r="Y20" s="300" t="s">
        <v>18</v>
      </c>
      <c r="Z20" s="138">
        <v>7082</v>
      </c>
      <c r="AA20" s="300">
        <v>4962</v>
      </c>
      <c r="AB20" s="300">
        <v>0</v>
      </c>
      <c r="AC20" s="138">
        <v>0</v>
      </c>
      <c r="AD20" s="138">
        <v>0</v>
      </c>
      <c r="AE20" s="138">
        <v>0</v>
      </c>
      <c r="AF20" s="300">
        <v>0</v>
      </c>
      <c r="AG20" s="300">
        <v>0</v>
      </c>
      <c r="AH20" s="300">
        <v>0</v>
      </c>
      <c r="AI20" s="300">
        <v>0</v>
      </c>
      <c r="AJ20" s="300">
        <v>0</v>
      </c>
      <c r="AK20" s="300">
        <v>0</v>
      </c>
      <c r="AL20" s="300">
        <v>0</v>
      </c>
      <c r="AM20" s="300">
        <v>0</v>
      </c>
    </row>
    <row r="21" spans="2:39" x14ac:dyDescent="0.35">
      <c r="B21" s="14"/>
      <c r="D21" s="607"/>
      <c r="E21" s="607"/>
      <c r="F21" s="607"/>
      <c r="G21" s="607"/>
      <c r="H21" s="607"/>
      <c r="I21" s="607"/>
      <c r="P21" s="301"/>
      <c r="Q21" s="301"/>
      <c r="R21" s="301"/>
      <c r="S21" s="301"/>
      <c r="T21" s="301"/>
      <c r="U21" s="301"/>
      <c r="V21" s="301"/>
      <c r="W21" s="301"/>
      <c r="X21" s="302"/>
      <c r="Y21" s="301"/>
      <c r="Z21" s="301"/>
      <c r="AA21" s="303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</row>
    <row r="22" spans="2:39" s="103" customFormat="1" ht="14" x14ac:dyDescent="0.3">
      <c r="B22" s="102" t="s">
        <v>30</v>
      </c>
      <c r="D22" s="608">
        <f>SUM(D9:D17)</f>
        <v>6051.0999999999995</v>
      </c>
      <c r="E22" s="608">
        <v>5187.2</v>
      </c>
      <c r="F22" s="608">
        <v>4951.5</v>
      </c>
      <c r="G22" s="608">
        <v>4964.2</v>
      </c>
      <c r="H22" s="608">
        <v>4996.8999999999996</v>
      </c>
      <c r="I22" s="608">
        <v>4254.3999999999996</v>
      </c>
      <c r="N22" s="102" t="s">
        <v>30</v>
      </c>
      <c r="O22" s="102"/>
      <c r="P22" s="304">
        <v>4053981</v>
      </c>
      <c r="Q22" s="304">
        <v>4042771.7581775077</v>
      </c>
      <c r="R22" s="304">
        <v>3982107.5865874635</v>
      </c>
      <c r="S22" s="304">
        <v>4083717.1526972032</v>
      </c>
      <c r="T22" s="304">
        <v>4049895</v>
      </c>
      <c r="U22" s="304">
        <v>4060578.6914000004</v>
      </c>
      <c r="V22" s="304">
        <v>4083203</v>
      </c>
      <c r="W22" s="304">
        <v>4122136.1677430789</v>
      </c>
      <c r="X22" s="304">
        <v>4254465</v>
      </c>
      <c r="Y22" s="304">
        <v>4253138</v>
      </c>
      <c r="Z22" s="304">
        <v>5125887</v>
      </c>
      <c r="AA22" s="304">
        <v>5062996</v>
      </c>
      <c r="AB22" s="304">
        <f>SUM(AB9:AB21)</f>
        <v>4979501</v>
      </c>
      <c r="AC22" s="304">
        <v>5020069</v>
      </c>
      <c r="AD22" s="304">
        <v>5008391</v>
      </c>
      <c r="AE22" s="304">
        <v>4977171</v>
      </c>
      <c r="AF22" s="304">
        <f>SUM(AF9:AF21)</f>
        <v>4942861</v>
      </c>
      <c r="AG22" s="304">
        <v>4851601</v>
      </c>
      <c r="AH22" s="304">
        <f>SUM(AH9:AH19)</f>
        <v>4873572</v>
      </c>
      <c r="AI22" s="304">
        <f>SUM(AI9:AI19)</f>
        <v>4888963</v>
      </c>
      <c r="AJ22" s="304">
        <v>4947406</v>
      </c>
      <c r="AK22" s="304">
        <f>SUM(AK9:AK19)</f>
        <v>4956584</v>
      </c>
      <c r="AL22" s="304">
        <v>4960613</v>
      </c>
      <c r="AM22" s="304">
        <f>SUM(AM9:AM20)</f>
        <v>4977161</v>
      </c>
    </row>
    <row r="23" spans="2:39" x14ac:dyDescent="0.35">
      <c r="B23" s="29"/>
      <c r="D23" s="607"/>
      <c r="E23" s="607"/>
      <c r="F23" s="607"/>
      <c r="G23" s="607"/>
      <c r="H23" s="607"/>
      <c r="I23" s="607"/>
      <c r="N23" s="29"/>
      <c r="O23" s="29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</row>
    <row r="24" spans="2:39" x14ac:dyDescent="0.35">
      <c r="B24" s="102" t="s">
        <v>31</v>
      </c>
      <c r="D24" s="607"/>
      <c r="E24" s="607"/>
      <c r="F24" s="607"/>
      <c r="G24" s="607"/>
      <c r="H24" s="607"/>
      <c r="I24" s="607"/>
      <c r="N24" s="102" t="s">
        <v>31</v>
      </c>
      <c r="O24" s="29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</row>
    <row r="25" spans="2:39" s="103" customFormat="1" ht="14" x14ac:dyDescent="0.3">
      <c r="B25" s="135" t="s">
        <v>32</v>
      </c>
      <c r="D25" s="606">
        <v>163.19999999999999</v>
      </c>
      <c r="E25" s="606">
        <v>161.69999999999999</v>
      </c>
      <c r="F25" s="606">
        <v>148.5</v>
      </c>
      <c r="G25" s="606">
        <v>121.2</v>
      </c>
      <c r="H25" s="606">
        <v>128.5</v>
      </c>
      <c r="I25" s="606">
        <v>115.3</v>
      </c>
      <c r="N25" s="135" t="s">
        <v>32</v>
      </c>
      <c r="O25" s="135"/>
      <c r="P25" s="300">
        <v>82155</v>
      </c>
      <c r="Q25" s="300">
        <v>78752.443610000017</v>
      </c>
      <c r="R25" s="300">
        <v>84732.72136999997</v>
      </c>
      <c r="S25" s="300">
        <v>77621.210400000011</v>
      </c>
      <c r="T25" s="300">
        <v>76041</v>
      </c>
      <c r="U25" s="300">
        <v>79051.100189999997</v>
      </c>
      <c r="V25" s="300">
        <v>74340</v>
      </c>
      <c r="W25" s="300">
        <v>83287</v>
      </c>
      <c r="X25" s="300" t="s">
        <v>290</v>
      </c>
      <c r="Y25" s="300">
        <v>108103</v>
      </c>
      <c r="Z25" s="300">
        <v>139331</v>
      </c>
      <c r="AA25" s="300">
        <v>131838</v>
      </c>
      <c r="AB25" s="300">
        <v>128513</v>
      </c>
      <c r="AC25" s="300">
        <v>130799</v>
      </c>
      <c r="AD25" s="300">
        <v>120937</v>
      </c>
      <c r="AE25" s="300">
        <v>124856</v>
      </c>
      <c r="AF25" s="300">
        <v>121189</v>
      </c>
      <c r="AG25" s="300">
        <v>125238</v>
      </c>
      <c r="AH25" s="300">
        <v>130846</v>
      </c>
      <c r="AI25" s="300">
        <v>134451</v>
      </c>
      <c r="AJ25" s="300">
        <v>148464</v>
      </c>
      <c r="AK25" s="300">
        <v>146361</v>
      </c>
      <c r="AL25" s="300">
        <v>154788</v>
      </c>
      <c r="AM25" s="300">
        <v>155676</v>
      </c>
    </row>
    <row r="26" spans="2:39" s="103" customFormat="1" ht="14" x14ac:dyDescent="0.3">
      <c r="B26" s="135" t="s">
        <v>557</v>
      </c>
      <c r="D26" s="606">
        <v>748.5</v>
      </c>
      <c r="E26" s="606">
        <v>684.6</v>
      </c>
      <c r="F26" s="606">
        <v>687</v>
      </c>
      <c r="G26" s="606">
        <v>613.79999999999995</v>
      </c>
      <c r="H26" s="606">
        <v>631.1</v>
      </c>
      <c r="I26" s="606">
        <v>497.6</v>
      </c>
      <c r="N26" s="136" t="s">
        <v>33</v>
      </c>
      <c r="O26" s="136"/>
      <c r="P26" s="300">
        <v>612642</v>
      </c>
      <c r="Q26" s="300">
        <v>562255.77495999995</v>
      </c>
      <c r="R26" s="300">
        <v>597735.27813999972</v>
      </c>
      <c r="S26" s="300">
        <v>637159.04862999998</v>
      </c>
      <c r="T26" s="300">
        <v>609267</v>
      </c>
      <c r="U26" s="300">
        <v>582374.50214</v>
      </c>
      <c r="V26" s="300">
        <v>567921</v>
      </c>
      <c r="W26" s="300">
        <v>582317.76439999987</v>
      </c>
      <c r="X26" s="300" t="s">
        <v>291</v>
      </c>
      <c r="Y26" s="300">
        <v>544712</v>
      </c>
      <c r="Z26" s="300">
        <v>718459</v>
      </c>
      <c r="AA26" s="300">
        <v>748740</v>
      </c>
      <c r="AB26" s="300">
        <v>654116</v>
      </c>
      <c r="AC26" s="300">
        <v>702131</v>
      </c>
      <c r="AD26" s="300">
        <v>631062</v>
      </c>
      <c r="AE26" s="300">
        <v>651111</v>
      </c>
      <c r="AF26" s="300">
        <v>639866</v>
      </c>
      <c r="AG26" s="300">
        <v>627143</v>
      </c>
      <c r="AH26" s="300">
        <v>661976</v>
      </c>
      <c r="AI26" s="300">
        <v>696786</v>
      </c>
      <c r="AJ26" s="300">
        <v>729535</v>
      </c>
      <c r="AK26" s="300">
        <v>709164</v>
      </c>
      <c r="AL26" s="300">
        <v>750319</v>
      </c>
      <c r="AM26" s="300">
        <v>780253</v>
      </c>
    </row>
    <row r="27" spans="2:39" s="103" customFormat="1" ht="14" x14ac:dyDescent="0.3">
      <c r="B27" s="135" t="s">
        <v>616</v>
      </c>
      <c r="D27" s="606">
        <v>0.6</v>
      </c>
      <c r="E27" s="606">
        <v>0</v>
      </c>
      <c r="F27" s="606">
        <v>0</v>
      </c>
      <c r="G27" s="606">
        <v>0</v>
      </c>
      <c r="H27" s="606">
        <v>0</v>
      </c>
      <c r="I27" s="606">
        <v>0</v>
      </c>
      <c r="N27" s="136"/>
      <c r="O27" s="136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</row>
    <row r="28" spans="2:39" s="103" customFormat="1" ht="14" x14ac:dyDescent="0.3">
      <c r="B28" s="135" t="s">
        <v>569</v>
      </c>
      <c r="D28" s="606">
        <v>0</v>
      </c>
      <c r="E28" s="606">
        <v>201.1</v>
      </c>
      <c r="F28" s="606">
        <v>253.8</v>
      </c>
      <c r="G28" s="606">
        <v>0</v>
      </c>
      <c r="H28" s="606">
        <v>1.3</v>
      </c>
      <c r="I28" s="606">
        <v>301.39999999999998</v>
      </c>
      <c r="N28" s="137" t="s">
        <v>34</v>
      </c>
      <c r="O28" s="137"/>
      <c r="P28" s="300">
        <v>1465</v>
      </c>
      <c r="Q28" s="300">
        <v>723.53516999999988</v>
      </c>
      <c r="R28" s="300">
        <v>234.51416999999998</v>
      </c>
      <c r="S28" s="300">
        <v>878.02</v>
      </c>
      <c r="T28" s="300">
        <v>2394</v>
      </c>
      <c r="U28" s="300">
        <v>2946.6129999999998</v>
      </c>
      <c r="V28" s="300">
        <v>535</v>
      </c>
      <c r="W28" s="300">
        <v>297.99400000000003</v>
      </c>
      <c r="X28" s="300" t="s">
        <v>292</v>
      </c>
      <c r="Y28" s="300">
        <v>3089</v>
      </c>
      <c r="Z28" s="300">
        <v>4300</v>
      </c>
      <c r="AA28" s="300">
        <v>3806</v>
      </c>
      <c r="AB28" s="300">
        <v>2748</v>
      </c>
      <c r="AC28" s="300">
        <v>3276</v>
      </c>
      <c r="AD28" s="300">
        <v>4621</v>
      </c>
      <c r="AE28" s="300">
        <v>2831</v>
      </c>
      <c r="AF28" s="300">
        <v>2793</v>
      </c>
      <c r="AG28" s="300">
        <v>2081</v>
      </c>
      <c r="AH28" s="300">
        <v>1782</v>
      </c>
      <c r="AI28" s="300">
        <v>1436</v>
      </c>
      <c r="AJ28" s="300">
        <v>115</v>
      </c>
      <c r="AK28" s="300">
        <v>117</v>
      </c>
      <c r="AL28" s="300">
        <v>293</v>
      </c>
      <c r="AM28" s="300">
        <v>54</v>
      </c>
    </row>
    <row r="29" spans="2:39" s="103" customFormat="1" ht="14" x14ac:dyDescent="0.3">
      <c r="B29" s="135" t="s">
        <v>558</v>
      </c>
      <c r="D29" s="606">
        <v>114.4</v>
      </c>
      <c r="E29" s="606">
        <v>124.4</v>
      </c>
      <c r="F29" s="606">
        <v>88.1</v>
      </c>
      <c r="G29" s="606">
        <v>57</v>
      </c>
      <c r="H29" s="606">
        <v>41.8</v>
      </c>
      <c r="I29" s="606">
        <v>57.7</v>
      </c>
      <c r="N29" s="137" t="s">
        <v>35</v>
      </c>
      <c r="O29" s="137"/>
      <c r="P29" s="300">
        <v>659107</v>
      </c>
      <c r="Q29" s="300">
        <v>660218.64985137002</v>
      </c>
      <c r="R29" s="300">
        <v>558837.88475356158</v>
      </c>
      <c r="S29" s="300">
        <v>607479.1166699999</v>
      </c>
      <c r="T29" s="300">
        <v>691404</v>
      </c>
      <c r="U29" s="300">
        <v>619393.43916999991</v>
      </c>
      <c r="V29" s="300">
        <v>209877</v>
      </c>
      <c r="W29" s="300">
        <v>315780.97302999999</v>
      </c>
      <c r="X29" s="300" t="s">
        <v>293</v>
      </c>
      <c r="Y29" s="300">
        <v>114485</v>
      </c>
      <c r="Z29" s="300">
        <v>7669</v>
      </c>
      <c r="AA29" s="300">
        <v>6545</v>
      </c>
      <c r="AB29" s="300">
        <v>4046</v>
      </c>
      <c r="AC29" s="300">
        <v>5254</v>
      </c>
      <c r="AD29" s="300">
        <v>4203</v>
      </c>
      <c r="AE29" s="300">
        <v>6975</v>
      </c>
      <c r="AF29" s="300">
        <v>892</v>
      </c>
      <c r="AG29" s="300">
        <v>257635</v>
      </c>
      <c r="AH29" s="300">
        <v>316089</v>
      </c>
      <c r="AI29" s="300">
        <v>263415</v>
      </c>
      <c r="AJ29" s="300">
        <v>263670</v>
      </c>
      <c r="AK29" s="300">
        <v>310998</v>
      </c>
      <c r="AL29" s="300">
        <v>405873</v>
      </c>
      <c r="AM29" s="300">
        <v>407527</v>
      </c>
    </row>
    <row r="30" spans="2:39" s="103" customFormat="1" ht="14" x14ac:dyDescent="0.3">
      <c r="B30" s="135" t="s">
        <v>37</v>
      </c>
      <c r="D30" s="606">
        <v>455.2</v>
      </c>
      <c r="E30" s="606">
        <v>447.3</v>
      </c>
      <c r="F30" s="606">
        <v>516.79999999999995</v>
      </c>
      <c r="G30" s="606">
        <v>755.9</v>
      </c>
      <c r="H30" s="606">
        <v>276.2</v>
      </c>
      <c r="I30" s="606">
        <v>429.2</v>
      </c>
      <c r="N30" s="137" t="s">
        <v>36</v>
      </c>
      <c r="O30" s="137"/>
      <c r="P30" s="300">
        <v>26411</v>
      </c>
      <c r="Q30" s="300">
        <v>69058.55535000001</v>
      </c>
      <c r="R30" s="300">
        <v>54236.163774419329</v>
      </c>
      <c r="S30" s="300">
        <v>34710.507920000004</v>
      </c>
      <c r="T30" s="300">
        <v>33355</v>
      </c>
      <c r="U30" s="300">
        <v>79737.832129999995</v>
      </c>
      <c r="V30" s="300">
        <v>69573</v>
      </c>
      <c r="W30" s="300">
        <v>33985.818039999998</v>
      </c>
      <c r="X30" s="300" t="s">
        <v>294</v>
      </c>
      <c r="Y30" s="300">
        <v>59591</v>
      </c>
      <c r="Z30" s="300">
        <v>58691</v>
      </c>
      <c r="AA30" s="300">
        <v>39973</v>
      </c>
      <c r="AB30" s="300">
        <v>13281</v>
      </c>
      <c r="AC30" s="300">
        <v>49847</v>
      </c>
      <c r="AD30" s="300">
        <v>38093</v>
      </c>
      <c r="AE30" s="300">
        <v>23536</v>
      </c>
      <c r="AF30" s="300">
        <v>27277</v>
      </c>
      <c r="AG30" s="300">
        <v>51440</v>
      </c>
      <c r="AH30" s="300">
        <v>47755</v>
      </c>
      <c r="AI30" s="300">
        <v>27162</v>
      </c>
      <c r="AJ30" s="300">
        <v>35593</v>
      </c>
      <c r="AK30" s="300">
        <v>51308</v>
      </c>
      <c r="AL30" s="300">
        <v>63991</v>
      </c>
      <c r="AM30" s="300">
        <v>61781</v>
      </c>
    </row>
    <row r="31" spans="2:39" s="103" customFormat="1" ht="14" x14ac:dyDescent="0.3">
      <c r="B31" s="137"/>
      <c r="D31" s="107"/>
      <c r="E31" s="107"/>
      <c r="F31" s="107"/>
      <c r="G31" s="107"/>
      <c r="H31" s="107"/>
      <c r="I31" s="107"/>
      <c r="N31" s="137" t="s">
        <v>37</v>
      </c>
      <c r="O31" s="137"/>
      <c r="P31" s="138">
        <v>188008</v>
      </c>
      <c r="Q31" s="138">
        <v>123080.27136863043</v>
      </c>
      <c r="R31" s="138">
        <v>254770.06965643822</v>
      </c>
      <c r="S31" s="138">
        <v>256395.1244099999</v>
      </c>
      <c r="T31" s="138">
        <v>263700</v>
      </c>
      <c r="U31" s="138">
        <v>184338.24789999993</v>
      </c>
      <c r="V31" s="138">
        <v>339371</v>
      </c>
      <c r="W31" s="138">
        <v>349338.1507</v>
      </c>
      <c r="X31" s="138" t="s">
        <v>295</v>
      </c>
      <c r="Y31" s="138">
        <v>306459</v>
      </c>
      <c r="Z31" s="138">
        <v>220813</v>
      </c>
      <c r="AA31" s="138">
        <v>144507</v>
      </c>
      <c r="AB31" s="138">
        <v>276191</v>
      </c>
      <c r="AC31" s="138">
        <v>137900</v>
      </c>
      <c r="AD31" s="138">
        <v>157361</v>
      </c>
      <c r="AE31" s="138">
        <v>166922</v>
      </c>
      <c r="AF31" s="138">
        <v>755919</v>
      </c>
      <c r="AG31" s="138">
        <v>447674</v>
      </c>
      <c r="AH31" s="138">
        <v>324413</v>
      </c>
      <c r="AI31" s="138">
        <v>388726</v>
      </c>
      <c r="AJ31" s="138">
        <v>516776</v>
      </c>
      <c r="AK31" s="138">
        <v>397768</v>
      </c>
      <c r="AL31" s="138">
        <v>264452</v>
      </c>
      <c r="AM31" s="300">
        <v>262574</v>
      </c>
    </row>
    <row r="32" spans="2:39" s="103" customFormat="1" ht="14" x14ac:dyDescent="0.3">
      <c r="B32" s="135"/>
      <c r="D32" s="107"/>
      <c r="E32" s="107"/>
      <c r="F32" s="107"/>
      <c r="G32" s="107"/>
      <c r="H32" s="107"/>
      <c r="I32" s="107"/>
      <c r="N32" s="135"/>
      <c r="O32" s="135"/>
      <c r="P32" s="304">
        <v>1569788</v>
      </c>
      <c r="Q32" s="304">
        <v>1494089.2303100007</v>
      </c>
      <c r="R32" s="304">
        <v>1550546.6318644187</v>
      </c>
      <c r="S32" s="304">
        <v>1614243.0280299997</v>
      </c>
      <c r="T32" s="304">
        <v>1676161</v>
      </c>
      <c r="U32" s="304">
        <v>1547841.73453</v>
      </c>
      <c r="V32" s="304">
        <v>1261617</v>
      </c>
      <c r="W32" s="304">
        <v>1365008.3873099997</v>
      </c>
      <c r="X32" s="304" t="s">
        <v>296</v>
      </c>
      <c r="Y32" s="304">
        <v>1136439</v>
      </c>
      <c r="Z32" s="304">
        <v>1149263</v>
      </c>
      <c r="AA32" s="304">
        <v>1075409</v>
      </c>
      <c r="AB32" s="304">
        <f>SUM(AB25:AB31)</f>
        <v>1078895</v>
      </c>
      <c r="AC32" s="304">
        <v>1029207</v>
      </c>
      <c r="AD32" s="304">
        <v>956277</v>
      </c>
      <c r="AE32" s="304">
        <v>976231</v>
      </c>
      <c r="AF32" s="304">
        <f>SUM(AF25:AF31)</f>
        <v>1547936</v>
      </c>
      <c r="AG32" s="304">
        <v>1511211</v>
      </c>
      <c r="AH32" s="304">
        <f>SUM(AH25:AH31)</f>
        <v>1482861</v>
      </c>
      <c r="AI32" s="304">
        <f>SUM(AI25:AI31)</f>
        <v>1511976</v>
      </c>
      <c r="AJ32" s="304">
        <v>1694153</v>
      </c>
      <c r="AK32" s="304">
        <f>SUM(AK25:AK31)</f>
        <v>1615716</v>
      </c>
      <c r="AL32" s="304">
        <v>1639716</v>
      </c>
      <c r="AM32" s="304">
        <f>SUM(AM25:AM31)</f>
        <v>1667865</v>
      </c>
    </row>
    <row r="33" spans="2:39" s="103" customFormat="1" ht="14" x14ac:dyDescent="0.3">
      <c r="B33" s="102" t="s">
        <v>39</v>
      </c>
      <c r="D33" s="608">
        <f>SUM(D25:D32)</f>
        <v>1481.9</v>
      </c>
      <c r="E33" s="608">
        <v>1619.1</v>
      </c>
      <c r="F33" s="608">
        <v>1694.2</v>
      </c>
      <c r="G33" s="608">
        <v>1547.9</v>
      </c>
      <c r="H33" s="608">
        <v>1078.9000000000001</v>
      </c>
      <c r="I33" s="608">
        <v>1401.2</v>
      </c>
      <c r="N33" s="102" t="s">
        <v>39</v>
      </c>
      <c r="O33" s="102"/>
      <c r="P33" s="307">
        <v>1569788</v>
      </c>
      <c r="Q33" s="307">
        <v>1494089.2303100007</v>
      </c>
      <c r="R33" s="307">
        <v>1569917.051847138</v>
      </c>
      <c r="S33" s="307">
        <v>1646816.4371499997</v>
      </c>
      <c r="T33" s="307">
        <v>1693721</v>
      </c>
      <c r="U33" s="307">
        <v>1565402.1171299999</v>
      </c>
      <c r="V33" s="307">
        <v>1279177</v>
      </c>
      <c r="W33" s="307">
        <v>1382568</v>
      </c>
      <c r="X33" s="307" t="s">
        <v>298</v>
      </c>
      <c r="Y33" s="307">
        <v>1153999</v>
      </c>
      <c r="Z33" s="307">
        <v>1167746</v>
      </c>
      <c r="AA33" s="307">
        <v>1140749</v>
      </c>
      <c r="AB33" s="307">
        <f>AB34+AB32</f>
        <v>1122956</v>
      </c>
      <c r="AC33" s="307">
        <v>1072417</v>
      </c>
      <c r="AD33" s="307">
        <v>962277</v>
      </c>
      <c r="AE33" s="307">
        <v>982231</v>
      </c>
      <c r="AF33" s="307">
        <f>AF34+AF32</f>
        <v>1547936</v>
      </c>
      <c r="AG33" s="307">
        <v>1511211</v>
      </c>
      <c r="AH33" s="307">
        <f>AH34+AH32</f>
        <v>1482861</v>
      </c>
      <c r="AI33" s="307">
        <f>AI34+AI32</f>
        <v>1511976</v>
      </c>
      <c r="AJ33" s="307">
        <v>1694153</v>
      </c>
      <c r="AK33" s="307">
        <f>AK34+AK32</f>
        <v>1615716</v>
      </c>
      <c r="AL33" s="307">
        <v>1657983</v>
      </c>
      <c r="AM33" s="307">
        <v>1657983</v>
      </c>
    </row>
    <row r="34" spans="2:39" s="103" customFormat="1" ht="14" x14ac:dyDescent="0.3">
      <c r="B34" s="136" t="s">
        <v>38</v>
      </c>
      <c r="D34" s="609">
        <v>0</v>
      </c>
      <c r="E34" s="609">
        <v>0</v>
      </c>
      <c r="F34" s="609">
        <v>0</v>
      </c>
      <c r="G34" s="609">
        <v>0</v>
      </c>
      <c r="H34" s="609">
        <v>44.1</v>
      </c>
      <c r="I34" s="609">
        <v>17.600000000000001</v>
      </c>
      <c r="N34" s="136" t="s">
        <v>38</v>
      </c>
      <c r="O34" s="136"/>
      <c r="P34" s="138">
        <v>0</v>
      </c>
      <c r="Q34" s="138">
        <v>0</v>
      </c>
      <c r="R34" s="138">
        <v>19370.419982719231</v>
      </c>
      <c r="S34" s="138">
        <v>32573.40912</v>
      </c>
      <c r="T34" s="138">
        <v>17560</v>
      </c>
      <c r="U34" s="138">
        <v>17560.382600000001</v>
      </c>
      <c r="V34" s="138">
        <v>17560</v>
      </c>
      <c r="W34" s="138">
        <v>17560.382600000001</v>
      </c>
      <c r="X34" s="138" t="s">
        <v>297</v>
      </c>
      <c r="Y34" s="138">
        <v>17560</v>
      </c>
      <c r="Z34" s="138">
        <v>18483</v>
      </c>
      <c r="AA34" s="138">
        <v>65340</v>
      </c>
      <c r="AB34" s="138">
        <v>44061</v>
      </c>
      <c r="AC34" s="138">
        <v>43210</v>
      </c>
      <c r="AD34" s="138">
        <v>6000</v>
      </c>
      <c r="AE34" s="138">
        <v>6000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18267</v>
      </c>
      <c r="AM34" s="138">
        <v>1472</v>
      </c>
    </row>
    <row r="35" spans="2:39" s="103" customFormat="1" ht="14" x14ac:dyDescent="0.3">
      <c r="B35" s="102" t="s">
        <v>40</v>
      </c>
      <c r="D35" s="610">
        <f>D33+D22</f>
        <v>7533</v>
      </c>
      <c r="E35" s="610">
        <v>6806.3</v>
      </c>
      <c r="F35" s="610">
        <v>6645.7</v>
      </c>
      <c r="G35" s="610">
        <v>6512.1</v>
      </c>
      <c r="H35" s="610">
        <v>6119.9</v>
      </c>
      <c r="I35" s="610">
        <v>5673.2</v>
      </c>
      <c r="N35" s="102" t="s">
        <v>40</v>
      </c>
      <c r="O35" s="102"/>
      <c r="P35" s="304">
        <v>5623769</v>
      </c>
      <c r="Q35" s="304">
        <v>5536860.9884875081</v>
      </c>
      <c r="R35" s="304">
        <v>5552024.6384346019</v>
      </c>
      <c r="S35" s="304">
        <v>5730533.5898472033</v>
      </c>
      <c r="T35" s="304">
        <v>5743616</v>
      </c>
      <c r="U35" s="304">
        <v>5625980.808530001</v>
      </c>
      <c r="V35" s="304">
        <v>5362380</v>
      </c>
      <c r="W35" s="304">
        <v>5504704</v>
      </c>
      <c r="X35" s="304">
        <v>5680332</v>
      </c>
      <c r="Y35" s="304">
        <v>5407137</v>
      </c>
      <c r="Z35" s="304">
        <v>6293633</v>
      </c>
      <c r="AA35" s="304">
        <v>6203745</v>
      </c>
      <c r="AB35" s="304">
        <f>AB22+AB33</f>
        <v>6102457</v>
      </c>
      <c r="AC35" s="304">
        <v>6092486</v>
      </c>
      <c r="AD35" s="304">
        <v>5970668</v>
      </c>
      <c r="AE35" s="304">
        <v>5959402</v>
      </c>
      <c r="AF35" s="304">
        <f>AF22+AF33</f>
        <v>6490797</v>
      </c>
      <c r="AG35" s="304">
        <v>6362812</v>
      </c>
      <c r="AH35" s="304">
        <f>AH32+AH22</f>
        <v>6356433</v>
      </c>
      <c r="AI35" s="304">
        <f>AI32+AI22</f>
        <v>6400939</v>
      </c>
      <c r="AJ35" s="304">
        <v>6641559</v>
      </c>
      <c r="AK35" s="304">
        <f>AK32+AK22</f>
        <v>6572300</v>
      </c>
      <c r="AL35" s="304">
        <v>6618596</v>
      </c>
      <c r="AM35" s="304">
        <f>AM22+AM32+AM34</f>
        <v>6646498</v>
      </c>
    </row>
    <row r="36" spans="2:39" x14ac:dyDescent="0.35">
      <c r="B36" s="14"/>
      <c r="D36" s="312"/>
      <c r="E36" s="312"/>
      <c r="F36" s="312"/>
      <c r="G36" s="312"/>
      <c r="H36" s="312"/>
      <c r="I36" s="31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2:39" x14ac:dyDescent="0.35">
      <c r="B37" s="14"/>
      <c r="O37" s="29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2:39" x14ac:dyDescent="0.35">
      <c r="B38" s="89" t="s">
        <v>20</v>
      </c>
      <c r="N38" s="89" t="s">
        <v>20</v>
      </c>
      <c r="O38" s="29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2:39" x14ac:dyDescent="0.35">
      <c r="B39" s="14"/>
      <c r="O39" s="29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138"/>
      <c r="AC39" s="33"/>
      <c r="AD39" s="138"/>
      <c r="AE39" s="138"/>
      <c r="AF39" s="138"/>
      <c r="AG39" s="33"/>
      <c r="AH39" s="33"/>
      <c r="AI39" s="33"/>
      <c r="AJ39" s="138"/>
      <c r="AK39" s="138"/>
      <c r="AL39" s="138"/>
      <c r="AM39" s="138"/>
    </row>
    <row r="40" spans="2:39" ht="23" x14ac:dyDescent="0.35">
      <c r="B40" s="544"/>
      <c r="D40" s="605" t="s">
        <v>617</v>
      </c>
      <c r="E40" s="605" t="s">
        <v>524</v>
      </c>
      <c r="F40" s="605" t="s">
        <v>465</v>
      </c>
      <c r="G40" s="605" t="s">
        <v>421</v>
      </c>
      <c r="H40" s="605" t="s">
        <v>321</v>
      </c>
      <c r="I40" s="605" t="s">
        <v>210</v>
      </c>
      <c r="N40" s="680" t="s">
        <v>566</v>
      </c>
      <c r="O40" s="29"/>
      <c r="P40" s="652" t="s">
        <v>216</v>
      </c>
      <c r="Q40" s="652" t="s">
        <v>237</v>
      </c>
      <c r="R40" s="652" t="s">
        <v>238</v>
      </c>
      <c r="S40" s="652" t="s">
        <v>239</v>
      </c>
      <c r="T40" s="653" t="s">
        <v>217</v>
      </c>
      <c r="U40" s="653" t="s">
        <v>240</v>
      </c>
      <c r="V40" s="653" t="s">
        <v>241</v>
      </c>
      <c r="W40" s="653" t="s">
        <v>242</v>
      </c>
      <c r="X40" s="653" t="s">
        <v>218</v>
      </c>
      <c r="Y40" s="653" t="s">
        <v>219</v>
      </c>
      <c r="Z40" s="653" t="s">
        <v>243</v>
      </c>
      <c r="AA40" s="653" t="s">
        <v>257</v>
      </c>
      <c r="AB40" s="653" t="s">
        <v>279</v>
      </c>
      <c r="AC40" s="653" t="s">
        <v>335</v>
      </c>
      <c r="AD40" s="653" t="s">
        <v>357</v>
      </c>
      <c r="AE40" s="653" t="s">
        <v>382</v>
      </c>
      <c r="AF40" s="653" t="s">
        <v>394</v>
      </c>
      <c r="AG40" s="653" t="s">
        <v>422</v>
      </c>
      <c r="AH40" s="653" t="s">
        <v>438</v>
      </c>
      <c r="AI40" s="653" t="s">
        <v>455</v>
      </c>
      <c r="AJ40" s="653" t="s">
        <v>465</v>
      </c>
      <c r="AK40" s="653" t="s">
        <v>498</v>
      </c>
      <c r="AL40" s="653" t="s">
        <v>500</v>
      </c>
      <c r="AM40" s="653" t="s">
        <v>513</v>
      </c>
    </row>
    <row r="41" spans="2:39" ht="15" thickBot="1" x14ac:dyDescent="0.4">
      <c r="B41" s="319"/>
      <c r="D41" s="604" t="s">
        <v>567</v>
      </c>
      <c r="E41" s="604" t="s">
        <v>567</v>
      </c>
      <c r="F41" s="604" t="s">
        <v>567</v>
      </c>
      <c r="G41" s="604" t="s">
        <v>567</v>
      </c>
      <c r="H41" s="604" t="s">
        <v>567</v>
      </c>
      <c r="I41" s="604" t="s">
        <v>567</v>
      </c>
      <c r="N41" s="681"/>
      <c r="O41" s="29"/>
      <c r="P41" s="654" t="s">
        <v>0</v>
      </c>
      <c r="Q41" s="654" t="s">
        <v>0</v>
      </c>
      <c r="R41" s="654" t="s">
        <v>0</v>
      </c>
      <c r="S41" s="654" t="s">
        <v>0</v>
      </c>
      <c r="T41" s="654" t="s">
        <v>0</v>
      </c>
      <c r="U41" s="654" t="s">
        <v>0</v>
      </c>
      <c r="V41" s="654" t="s">
        <v>0</v>
      </c>
      <c r="W41" s="654" t="s">
        <v>0</v>
      </c>
      <c r="X41" s="654" t="s">
        <v>0</v>
      </c>
      <c r="Y41" s="654" t="s">
        <v>0</v>
      </c>
      <c r="Z41" s="654" t="s">
        <v>0</v>
      </c>
      <c r="AA41" s="654" t="s">
        <v>0</v>
      </c>
      <c r="AB41" s="654" t="s">
        <v>0</v>
      </c>
      <c r="AC41" s="654" t="s">
        <v>0</v>
      </c>
      <c r="AD41" s="654" t="s">
        <v>0</v>
      </c>
      <c r="AE41" s="654" t="s">
        <v>0</v>
      </c>
      <c r="AF41" s="654" t="s">
        <v>0</v>
      </c>
      <c r="AG41" s="654" t="s">
        <v>0</v>
      </c>
      <c r="AH41" s="654" t="s">
        <v>0</v>
      </c>
      <c r="AI41" s="654" t="s">
        <v>0</v>
      </c>
      <c r="AJ41" s="654" t="s">
        <v>0</v>
      </c>
      <c r="AK41" s="654" t="s">
        <v>0</v>
      </c>
      <c r="AL41" s="654" t="s">
        <v>0</v>
      </c>
      <c r="AM41" s="654" t="s">
        <v>0</v>
      </c>
    </row>
    <row r="42" spans="2:39" x14ac:dyDescent="0.35">
      <c r="B42" s="102" t="s">
        <v>41</v>
      </c>
      <c r="N42" s="102" t="s">
        <v>41</v>
      </c>
      <c r="O42" s="29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2:39" x14ac:dyDescent="0.35">
      <c r="B43" s="102" t="s">
        <v>42</v>
      </c>
      <c r="N43" s="29"/>
      <c r="O43" s="29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  <row r="44" spans="2:39" x14ac:dyDescent="0.35">
      <c r="B44" s="135" t="s">
        <v>43</v>
      </c>
      <c r="D44" s="606">
        <v>2239.3000000000002</v>
      </c>
      <c r="E44" s="606">
        <v>2239.3000000000002</v>
      </c>
      <c r="F44" s="606">
        <v>2239.3000000000002</v>
      </c>
      <c r="G44" s="606">
        <v>2239.3000000000002</v>
      </c>
      <c r="H44" s="606">
        <v>2239.3000000000002</v>
      </c>
      <c r="I44" s="606">
        <v>2239.3000000000002</v>
      </c>
      <c r="N44" s="102" t="s">
        <v>42</v>
      </c>
      <c r="O44" s="29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</row>
    <row r="45" spans="2:39" s="103" customFormat="1" ht="14" x14ac:dyDescent="0.3">
      <c r="B45" s="135" t="s">
        <v>44</v>
      </c>
      <c r="D45" s="606">
        <v>628.20000000000005</v>
      </c>
      <c r="E45" s="606">
        <v>628.20000000000005</v>
      </c>
      <c r="F45" s="606">
        <v>619.29999999999995</v>
      </c>
      <c r="G45" s="606">
        <v>618.70000000000005</v>
      </c>
      <c r="H45" s="606">
        <v>619.5</v>
      </c>
      <c r="I45" s="606">
        <v>615.4</v>
      </c>
      <c r="N45" s="135" t="s">
        <v>43</v>
      </c>
      <c r="O45" s="135"/>
      <c r="P45" s="300">
        <v>2889200</v>
      </c>
      <c r="Q45" s="300">
        <v>2889200</v>
      </c>
      <c r="R45" s="300">
        <v>2889200</v>
      </c>
      <c r="S45" s="300">
        <v>2166900.75</v>
      </c>
      <c r="T45" s="300">
        <v>2166901</v>
      </c>
      <c r="U45" s="300">
        <v>2239345.85</v>
      </c>
      <c r="V45" s="300">
        <v>2239346</v>
      </c>
      <c r="W45" s="300">
        <v>2239345.85</v>
      </c>
      <c r="X45" s="300">
        <v>2239346</v>
      </c>
      <c r="Y45" s="300">
        <v>2239346</v>
      </c>
      <c r="Z45" s="300">
        <v>2239346</v>
      </c>
      <c r="AA45" s="300">
        <v>2239346</v>
      </c>
      <c r="AB45" s="300">
        <v>2239346</v>
      </c>
      <c r="AC45" s="300">
        <v>2239346</v>
      </c>
      <c r="AD45" s="300">
        <v>2239346</v>
      </c>
      <c r="AE45" s="300">
        <v>2239346</v>
      </c>
      <c r="AF45" s="300">
        <v>2239346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</row>
    <row r="46" spans="2:39" s="103" customFormat="1" ht="14" x14ac:dyDescent="0.3">
      <c r="B46" s="135" t="s">
        <v>45</v>
      </c>
      <c r="D46" s="606">
        <v>-43.9</v>
      </c>
      <c r="E46" s="606">
        <v>-44.2</v>
      </c>
      <c r="F46" s="606">
        <v>-1.6</v>
      </c>
      <c r="G46" s="606">
        <v>5.7</v>
      </c>
      <c r="H46" s="606">
        <v>-2.8</v>
      </c>
      <c r="I46" s="606">
        <v>-48.6</v>
      </c>
      <c r="N46" s="135" t="s">
        <v>44</v>
      </c>
      <c r="O46" s="135"/>
      <c r="P46" s="300">
        <v>122773</v>
      </c>
      <c r="Q46" s="300">
        <v>122773.37298000001</v>
      </c>
      <c r="R46" s="300">
        <v>117921.72775200001</v>
      </c>
      <c r="S46" s="300">
        <v>698432.41585999995</v>
      </c>
      <c r="T46" s="300">
        <v>692761</v>
      </c>
      <c r="U46" s="300">
        <v>618796.7691899999</v>
      </c>
      <c r="V46" s="300">
        <v>625802</v>
      </c>
      <c r="W46" s="300">
        <v>615343.38583999989</v>
      </c>
      <c r="X46" s="300" t="s">
        <v>282</v>
      </c>
      <c r="Y46" s="300">
        <v>615343</v>
      </c>
      <c r="Z46" s="300">
        <v>619407</v>
      </c>
      <c r="AA46" s="300">
        <v>619407</v>
      </c>
      <c r="AB46" s="300">
        <v>619407</v>
      </c>
      <c r="AC46" s="300">
        <v>619407</v>
      </c>
      <c r="AD46" s="300">
        <v>618531</v>
      </c>
      <c r="AE46" s="300">
        <v>618531</v>
      </c>
      <c r="AF46" s="300">
        <v>618666</v>
      </c>
      <c r="AG46" s="300">
        <v>618666</v>
      </c>
      <c r="AH46" s="300">
        <v>618050</v>
      </c>
      <c r="AI46" s="300">
        <v>618050</v>
      </c>
      <c r="AJ46" s="300">
        <v>619306</v>
      </c>
      <c r="AK46" s="300">
        <v>619306</v>
      </c>
      <c r="AL46" s="300">
        <v>627557</v>
      </c>
      <c r="AM46" s="300">
        <v>628174</v>
      </c>
    </row>
    <row r="47" spans="2:39" s="103" customFormat="1" ht="14" x14ac:dyDescent="0.3">
      <c r="B47" s="135" t="s">
        <v>570</v>
      </c>
      <c r="D47" s="606">
        <v>73.2</v>
      </c>
      <c r="E47" s="606">
        <v>75.8</v>
      </c>
      <c r="F47" s="606">
        <v>59.9</v>
      </c>
      <c r="G47" s="606">
        <v>60.5</v>
      </c>
      <c r="H47" s="606">
        <v>32</v>
      </c>
      <c r="I47" s="606">
        <v>0</v>
      </c>
      <c r="N47" s="135" t="s">
        <v>45</v>
      </c>
      <c r="O47" s="135"/>
      <c r="P47" s="138">
        <v>-29325</v>
      </c>
      <c r="Q47" s="138">
        <v>-29325.983122199988</v>
      </c>
      <c r="R47" s="138">
        <v>-29979.679370130252</v>
      </c>
      <c r="S47" s="138">
        <v>-29671.078429399993</v>
      </c>
      <c r="T47" s="138">
        <v>-16392</v>
      </c>
      <c r="U47" s="138">
        <v>-16314.837890000001</v>
      </c>
      <c r="V47" s="138">
        <v>-16971</v>
      </c>
      <c r="W47" s="138">
        <v>-17451</v>
      </c>
      <c r="X47" s="138">
        <v>-48617</v>
      </c>
      <c r="Y47" s="138" t="s">
        <v>337</v>
      </c>
      <c r="Z47" s="138">
        <v>1292</v>
      </c>
      <c r="AA47" s="138">
        <v>273</v>
      </c>
      <c r="AB47" s="138">
        <v>-2779</v>
      </c>
      <c r="AC47" s="138">
        <v>-2288</v>
      </c>
      <c r="AD47" s="138">
        <v>-5708</v>
      </c>
      <c r="AE47" s="138">
        <v>897</v>
      </c>
      <c r="AF47" s="138">
        <v>11447</v>
      </c>
      <c r="AG47" s="138">
        <v>27164</v>
      </c>
      <c r="AH47" s="138">
        <v>7537</v>
      </c>
      <c r="AI47" s="466">
        <v>-210</v>
      </c>
      <c r="AJ47" s="138">
        <v>4872</v>
      </c>
      <c r="AK47" s="138">
        <v>-14451</v>
      </c>
      <c r="AL47" s="138">
        <v>-39630</v>
      </c>
      <c r="AM47" s="300">
        <v>-26315</v>
      </c>
    </row>
    <row r="48" spans="2:39" s="103" customFormat="1" ht="14" x14ac:dyDescent="0.3">
      <c r="B48" s="135" t="s">
        <v>133</v>
      </c>
      <c r="D48" s="606">
        <v>640.29999999999995</v>
      </c>
      <c r="E48" s="606">
        <v>584.4</v>
      </c>
      <c r="F48" s="606">
        <v>400.3</v>
      </c>
      <c r="G48" s="606">
        <v>319.2</v>
      </c>
      <c r="H48" s="606">
        <v>463.4</v>
      </c>
      <c r="I48" s="606">
        <v>515.4</v>
      </c>
      <c r="N48" s="135" t="s">
        <v>133</v>
      </c>
      <c r="O48" s="135"/>
      <c r="P48" s="138">
        <v>159946</v>
      </c>
      <c r="Q48" s="138">
        <v>163680.33339247841</v>
      </c>
      <c r="R48" s="138">
        <v>241206.78806826309</v>
      </c>
      <c r="S48" s="138">
        <v>527189.91306702502</v>
      </c>
      <c r="T48" s="138">
        <v>603247</v>
      </c>
      <c r="U48" s="138">
        <v>660113.75609000004</v>
      </c>
      <c r="V48" s="138">
        <v>584961</v>
      </c>
      <c r="W48" s="138">
        <v>694471.88071806077</v>
      </c>
      <c r="X48" s="138">
        <v>525721</v>
      </c>
      <c r="Y48" s="138">
        <v>571281</v>
      </c>
      <c r="Z48" s="138">
        <v>593015</v>
      </c>
      <c r="AA48" s="138">
        <v>657430</v>
      </c>
      <c r="AB48" s="138">
        <v>446471</v>
      </c>
      <c r="AC48" s="138">
        <v>380093</v>
      </c>
      <c r="AD48" s="138">
        <v>272679</v>
      </c>
      <c r="AE48" s="138">
        <v>267019</v>
      </c>
      <c r="AF48" s="138">
        <v>330325</v>
      </c>
      <c r="AG48" s="138">
        <v>27213</v>
      </c>
      <c r="AH48" s="138">
        <v>50039</v>
      </c>
      <c r="AI48" s="138">
        <v>68784</v>
      </c>
      <c r="AJ48" s="138">
        <v>411358</v>
      </c>
      <c r="AK48" s="138">
        <v>71463</v>
      </c>
      <c r="AL48" s="138">
        <v>79966</v>
      </c>
      <c r="AM48" s="300">
        <v>72776</v>
      </c>
    </row>
    <row r="49" spans="2:39" s="103" customFormat="1" ht="25" x14ac:dyDescent="0.3">
      <c r="B49" s="135" t="s">
        <v>571</v>
      </c>
      <c r="D49" s="606"/>
      <c r="E49" s="606">
        <v>0</v>
      </c>
      <c r="F49" s="606">
        <v>0</v>
      </c>
      <c r="G49" s="606">
        <v>0</v>
      </c>
      <c r="H49" s="606">
        <v>0</v>
      </c>
      <c r="I49" s="606">
        <v>55.2</v>
      </c>
      <c r="N49" s="233" t="s">
        <v>186</v>
      </c>
      <c r="O49" s="139"/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13504</v>
      </c>
      <c r="AA49" s="138">
        <v>23689</v>
      </c>
      <c r="AB49" s="138">
        <v>31500</v>
      </c>
      <c r="AC49" s="138">
        <v>32081</v>
      </c>
      <c r="AD49" s="138">
        <v>59151</v>
      </c>
      <c r="AE49" s="138">
        <v>41645</v>
      </c>
      <c r="AF49" s="138">
        <v>60494</v>
      </c>
      <c r="AG49" s="138">
        <v>312006</v>
      </c>
      <c r="AH49" s="138">
        <v>350303</v>
      </c>
      <c r="AI49" s="138">
        <v>382682</v>
      </c>
      <c r="AJ49" s="138">
        <v>59896</v>
      </c>
      <c r="AK49" s="138">
        <v>456106</v>
      </c>
      <c r="AL49" s="138">
        <v>501800</v>
      </c>
      <c r="AM49" s="300">
        <v>605875</v>
      </c>
    </row>
    <row r="50" spans="2:39" s="103" customFormat="1" ht="14" x14ac:dyDescent="0.3">
      <c r="D50" s="107"/>
      <c r="E50" s="107"/>
      <c r="F50" s="107"/>
      <c r="G50" s="107"/>
      <c r="H50" s="107"/>
      <c r="I50" s="107"/>
      <c r="N50" s="136" t="s">
        <v>46</v>
      </c>
      <c r="O50" s="136"/>
      <c r="P50" s="138">
        <v>3142594</v>
      </c>
      <c r="Q50" s="138">
        <v>3146327.7232502787</v>
      </c>
      <c r="R50" s="138">
        <v>3218348.8364501325</v>
      </c>
      <c r="S50" s="138">
        <v>3362852.0004976252</v>
      </c>
      <c r="T50" s="138">
        <v>3446517</v>
      </c>
      <c r="U50" s="138">
        <v>3501941.5373900002</v>
      </c>
      <c r="V50" s="138">
        <v>3433138</v>
      </c>
      <c r="W50" s="138">
        <v>3531710</v>
      </c>
      <c r="X50" s="138">
        <v>3331793</v>
      </c>
      <c r="Y50" s="138">
        <v>3379418</v>
      </c>
      <c r="Z50" s="138">
        <f t="shared" ref="Z50:AF50" si="0">SUM(Z45:Z49)</f>
        <v>3466564</v>
      </c>
      <c r="AA50" s="138">
        <f t="shared" si="0"/>
        <v>3540145</v>
      </c>
      <c r="AB50" s="138">
        <f t="shared" si="0"/>
        <v>3333945</v>
      </c>
      <c r="AC50" s="138">
        <f t="shared" si="0"/>
        <v>3268639</v>
      </c>
      <c r="AD50" s="138">
        <f t="shared" si="0"/>
        <v>3183999</v>
      </c>
      <c r="AE50" s="138">
        <f t="shared" si="0"/>
        <v>3167438</v>
      </c>
      <c r="AF50" s="138">
        <f t="shared" si="0"/>
        <v>3260278</v>
      </c>
      <c r="AG50" s="138">
        <v>3224395</v>
      </c>
      <c r="AH50" s="138">
        <v>3265275</v>
      </c>
      <c r="AI50" s="138">
        <v>3308652</v>
      </c>
      <c r="AJ50" s="138">
        <v>3334778</v>
      </c>
      <c r="AK50" s="138">
        <v>3371770</v>
      </c>
      <c r="AL50" s="138">
        <v>3409039</v>
      </c>
      <c r="AM50" s="300">
        <v>3519856</v>
      </c>
    </row>
    <row r="51" spans="2:39" s="103" customFormat="1" ht="14" x14ac:dyDescent="0.3">
      <c r="D51" s="107"/>
      <c r="E51" s="107"/>
      <c r="F51" s="107"/>
      <c r="G51" s="107"/>
      <c r="H51" s="107"/>
      <c r="I51" s="107"/>
      <c r="N51" s="136" t="s">
        <v>47</v>
      </c>
      <c r="O51" s="136"/>
      <c r="P51" s="232">
        <v>72078</v>
      </c>
      <c r="Q51" s="232">
        <v>69787.446868348008</v>
      </c>
      <c r="R51" s="232">
        <v>71912.37344600496</v>
      </c>
      <c r="S51" s="232">
        <v>70508.562636500705</v>
      </c>
      <c r="T51" s="232">
        <v>62377</v>
      </c>
      <c r="U51" s="232">
        <v>63105.163140000004</v>
      </c>
      <c r="V51" s="232">
        <v>63326</v>
      </c>
      <c r="W51" s="232">
        <v>63129.638469999998</v>
      </c>
      <c r="X51" s="232">
        <v>63500</v>
      </c>
      <c r="Y51" s="232"/>
      <c r="Z51" s="232">
        <v>0</v>
      </c>
      <c r="AA51" s="232">
        <v>0</v>
      </c>
      <c r="AB51" s="232">
        <v>0</v>
      </c>
      <c r="AC51" s="232" t="s">
        <v>18</v>
      </c>
      <c r="AD51" s="232" t="s">
        <v>18</v>
      </c>
      <c r="AE51" s="232" t="s">
        <v>18</v>
      </c>
      <c r="AF51" s="232">
        <v>0</v>
      </c>
      <c r="AG51" s="232">
        <v>0</v>
      </c>
      <c r="AH51" s="232">
        <v>0</v>
      </c>
      <c r="AI51" s="232">
        <v>0</v>
      </c>
      <c r="AJ51" s="232"/>
      <c r="AK51" s="232"/>
      <c r="AL51" s="232"/>
      <c r="AM51" s="232"/>
    </row>
    <row r="52" spans="2:39" s="103" customFormat="1" thickBot="1" x14ac:dyDescent="0.35">
      <c r="B52" s="102" t="s">
        <v>48</v>
      </c>
      <c r="D52" s="611">
        <f>SUM(D44:D51)</f>
        <v>3537.0999999999995</v>
      </c>
      <c r="E52" s="611">
        <v>3483.5</v>
      </c>
      <c r="F52" s="611">
        <v>3317.2</v>
      </c>
      <c r="G52" s="611">
        <v>3243.4</v>
      </c>
      <c r="H52" s="611">
        <v>3351.4</v>
      </c>
      <c r="I52" s="611">
        <v>3376.7</v>
      </c>
      <c r="N52" s="102" t="s">
        <v>48</v>
      </c>
      <c r="O52" s="102"/>
      <c r="P52" s="308">
        <v>3214672</v>
      </c>
      <c r="Q52" s="308">
        <v>3216115.1701186267</v>
      </c>
      <c r="R52" s="308">
        <v>3290261.2098961375</v>
      </c>
      <c r="S52" s="308">
        <v>3433360.5631341259</v>
      </c>
      <c r="T52" s="308">
        <v>3508894</v>
      </c>
      <c r="U52" s="308">
        <v>3565046.70053</v>
      </c>
      <c r="V52" s="308">
        <v>3496464</v>
      </c>
      <c r="W52" s="308">
        <v>3594840.3919998049</v>
      </c>
      <c r="X52" s="308">
        <v>3395293</v>
      </c>
      <c r="Y52" s="308">
        <v>3379418</v>
      </c>
      <c r="Z52" s="308">
        <v>3466564</v>
      </c>
      <c r="AA52" s="308">
        <v>3540145</v>
      </c>
      <c r="AB52" s="308">
        <f>AB51+AB50</f>
        <v>3333945</v>
      </c>
      <c r="AC52" s="308">
        <v>3268639</v>
      </c>
      <c r="AD52" s="308">
        <v>3183999</v>
      </c>
      <c r="AE52" s="308">
        <v>3167438</v>
      </c>
      <c r="AF52" s="308">
        <f>AF51+AF50</f>
        <v>3260278</v>
      </c>
      <c r="AG52" s="308">
        <v>3224395</v>
      </c>
      <c r="AH52" s="308">
        <f>AH50+AH51</f>
        <v>3265275</v>
      </c>
      <c r="AI52" s="308">
        <f>AI50+AI51</f>
        <v>3308652</v>
      </c>
      <c r="AJ52" s="308">
        <v>3334778</v>
      </c>
      <c r="AK52" s="308">
        <f>AK51+AK50</f>
        <v>3371770</v>
      </c>
      <c r="AL52" s="308">
        <f>AL51+AL50</f>
        <v>3409039</v>
      </c>
      <c r="AM52" s="308">
        <f>AM51+AM50</f>
        <v>3519856</v>
      </c>
    </row>
    <row r="53" spans="2:39" x14ac:dyDescent="0.35">
      <c r="B53" s="12"/>
      <c r="D53" s="107"/>
      <c r="E53" s="107"/>
      <c r="F53" s="107"/>
      <c r="G53" s="107"/>
      <c r="H53" s="107"/>
      <c r="I53" s="107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</row>
    <row r="54" spans="2:39" s="103" customFormat="1" ht="14" x14ac:dyDescent="0.3">
      <c r="B54" s="102" t="s">
        <v>49</v>
      </c>
      <c r="D54" s="107"/>
      <c r="E54" s="107"/>
      <c r="F54" s="107"/>
      <c r="G54" s="107"/>
      <c r="H54" s="107"/>
      <c r="I54" s="107"/>
      <c r="N54" s="102" t="s">
        <v>49</v>
      </c>
      <c r="O54" s="102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</row>
    <row r="55" spans="2:39" s="103" customFormat="1" ht="14" x14ac:dyDescent="0.3">
      <c r="B55" s="135" t="s">
        <v>559</v>
      </c>
      <c r="D55" s="606">
        <v>1791.5</v>
      </c>
      <c r="E55" s="606">
        <v>1156.5</v>
      </c>
      <c r="F55" s="606">
        <v>1403.7</v>
      </c>
      <c r="G55" s="606">
        <v>1414.5</v>
      </c>
      <c r="H55" s="606">
        <v>809.3</v>
      </c>
      <c r="I55" s="606">
        <v>398.9</v>
      </c>
      <c r="N55" s="135" t="s">
        <v>50</v>
      </c>
      <c r="O55" s="135"/>
      <c r="P55" s="300">
        <v>193110</v>
      </c>
      <c r="Q55" s="300">
        <v>177950.47534999999</v>
      </c>
      <c r="R55" s="300">
        <v>162321.37731000004</v>
      </c>
      <c r="S55" s="300">
        <v>138409.99911999999</v>
      </c>
      <c r="T55" s="300">
        <v>121558</v>
      </c>
      <c r="U55" s="300">
        <v>105501.90648999999</v>
      </c>
      <c r="V55" s="300">
        <v>89512</v>
      </c>
      <c r="W55" s="300">
        <v>176648.90106</v>
      </c>
      <c r="X55" s="300" t="s">
        <v>299</v>
      </c>
      <c r="Y55" s="300">
        <v>270203</v>
      </c>
      <c r="Z55" s="300">
        <v>581960</v>
      </c>
      <c r="AA55" s="300">
        <v>463166</v>
      </c>
      <c r="AB55" s="300">
        <v>460577</v>
      </c>
      <c r="AC55" s="300">
        <v>585632</v>
      </c>
      <c r="AD55" s="300">
        <v>663096</v>
      </c>
      <c r="AE55" s="300">
        <v>769780</v>
      </c>
      <c r="AF55" s="300">
        <v>1273605</v>
      </c>
      <c r="AG55" s="300">
        <v>1206019</v>
      </c>
      <c r="AH55" s="300">
        <v>1154754</v>
      </c>
      <c r="AI55" s="300">
        <v>1105075</v>
      </c>
      <c r="AJ55" s="300">
        <v>1312629</v>
      </c>
      <c r="AK55" s="300">
        <v>1262869</v>
      </c>
      <c r="AL55" s="300">
        <v>1218898</v>
      </c>
      <c r="AM55" s="300">
        <v>1146327</v>
      </c>
    </row>
    <row r="56" spans="2:39" s="103" customFormat="1" ht="25" x14ac:dyDescent="0.3">
      <c r="B56" s="135" t="s">
        <v>572</v>
      </c>
      <c r="D56" s="606">
        <v>0.5</v>
      </c>
      <c r="E56" s="606">
        <v>0.5</v>
      </c>
      <c r="F56" s="606">
        <v>1.3</v>
      </c>
      <c r="G56" s="606">
        <v>1.3</v>
      </c>
      <c r="H56" s="606">
        <v>3.1</v>
      </c>
      <c r="I56" s="606" t="s">
        <v>18</v>
      </c>
      <c r="N56" s="135" t="s">
        <v>51</v>
      </c>
      <c r="O56" s="135"/>
      <c r="P56" s="300">
        <v>418883</v>
      </c>
      <c r="Q56" s="300">
        <v>392809.27960000001</v>
      </c>
      <c r="R56" s="300">
        <v>376162.78023656498</v>
      </c>
      <c r="S56" s="300">
        <v>343890.33534000005</v>
      </c>
      <c r="T56" s="300">
        <v>313136</v>
      </c>
      <c r="U56" s="300">
        <v>273945.96850000002</v>
      </c>
      <c r="V56" s="300">
        <v>236827</v>
      </c>
      <c r="W56" s="300">
        <v>215147.20472000004</v>
      </c>
      <c r="X56" s="300" t="s">
        <v>300</v>
      </c>
      <c r="Y56" s="300">
        <v>174613</v>
      </c>
      <c r="Z56" s="300">
        <v>222726</v>
      </c>
      <c r="AA56" s="300">
        <v>212530</v>
      </c>
      <c r="AB56" s="300">
        <v>193500</v>
      </c>
      <c r="AC56" s="300">
        <v>182761</v>
      </c>
      <c r="AD56" s="300">
        <v>163380</v>
      </c>
      <c r="AE56" s="300">
        <v>149277</v>
      </c>
      <c r="AF56" s="300">
        <v>140923</v>
      </c>
      <c r="AG56" s="300">
        <v>123518</v>
      </c>
      <c r="AH56" s="300">
        <v>110104</v>
      </c>
      <c r="AI56" s="300">
        <v>101023</v>
      </c>
      <c r="AJ56" s="300">
        <v>91055</v>
      </c>
      <c r="AK56" s="300">
        <v>84913</v>
      </c>
      <c r="AL56" s="300">
        <v>81727</v>
      </c>
      <c r="AM56" s="300">
        <v>76831</v>
      </c>
    </row>
    <row r="57" spans="2:39" s="103" customFormat="1" ht="25" x14ac:dyDescent="0.3">
      <c r="B57" s="135" t="s">
        <v>560</v>
      </c>
      <c r="D57" s="606">
        <v>127.9</v>
      </c>
      <c r="E57" s="606">
        <v>109.8</v>
      </c>
      <c r="F57" s="606" t="s">
        <v>18</v>
      </c>
      <c r="G57" s="606">
        <v>0.6</v>
      </c>
      <c r="H57" s="606">
        <v>22.4</v>
      </c>
      <c r="I57" s="606">
        <v>68</v>
      </c>
      <c r="N57" s="140" t="s">
        <v>52</v>
      </c>
      <c r="O57" s="140"/>
      <c r="P57" s="300">
        <v>151779</v>
      </c>
      <c r="Q57" s="300">
        <v>146837.62937000001</v>
      </c>
      <c r="R57" s="300">
        <v>135521.98691999997</v>
      </c>
      <c r="S57" s="300">
        <v>124718.37662000002</v>
      </c>
      <c r="T57" s="300">
        <v>113688</v>
      </c>
      <c r="U57" s="300">
        <v>102585.84970000001</v>
      </c>
      <c r="V57" s="300">
        <v>91252</v>
      </c>
      <c r="W57" s="300">
        <v>79872.933540000013</v>
      </c>
      <c r="X57" s="300" t="s">
        <v>301</v>
      </c>
      <c r="Y57" s="300">
        <v>56306</v>
      </c>
      <c r="Z57" s="300">
        <v>48071</v>
      </c>
      <c r="AA57" s="300">
        <v>36367</v>
      </c>
      <c r="AB57" s="300">
        <v>25953</v>
      </c>
      <c r="AC57" s="300">
        <v>17018</v>
      </c>
      <c r="AD57" s="300">
        <v>8209</v>
      </c>
      <c r="AE57" s="300">
        <v>4039</v>
      </c>
      <c r="AF57" s="300">
        <v>1845</v>
      </c>
      <c r="AG57" s="300">
        <v>1160</v>
      </c>
      <c r="AH57" s="300">
        <v>1152</v>
      </c>
      <c r="AI57" s="300">
        <v>1199</v>
      </c>
      <c r="AJ57" s="300">
        <v>1578</v>
      </c>
      <c r="AK57" s="300">
        <v>1645</v>
      </c>
      <c r="AL57" s="300">
        <v>2170</v>
      </c>
      <c r="AM57" s="300">
        <v>5783</v>
      </c>
    </row>
    <row r="58" spans="2:39" s="103" customFormat="1" ht="14" x14ac:dyDescent="0.3">
      <c r="B58" s="135" t="s">
        <v>561</v>
      </c>
      <c r="D58" s="606">
        <v>587.20000000000005</v>
      </c>
      <c r="E58" s="606">
        <v>591.5</v>
      </c>
      <c r="F58" s="606">
        <v>575.70000000000005</v>
      </c>
      <c r="G58" s="606">
        <v>542.1</v>
      </c>
      <c r="H58" s="606">
        <v>603.6</v>
      </c>
      <c r="I58" s="606">
        <v>687.8</v>
      </c>
      <c r="N58" s="135" t="s">
        <v>53</v>
      </c>
      <c r="O58" s="135"/>
      <c r="P58" s="300">
        <v>616274</v>
      </c>
      <c r="Q58" s="300">
        <v>616214.65526000015</v>
      </c>
      <c r="R58" s="300">
        <v>616274.09307000006</v>
      </c>
      <c r="S58" s="300">
        <v>616274.09323000011</v>
      </c>
      <c r="T58" s="300">
        <v>592923</v>
      </c>
      <c r="U58" s="300">
        <v>592923.49248000002</v>
      </c>
      <c r="V58" s="300">
        <v>592923</v>
      </c>
      <c r="W58" s="300">
        <v>566885.69657000003</v>
      </c>
      <c r="X58" s="300">
        <v>687775</v>
      </c>
      <c r="Y58" s="300">
        <v>649647</v>
      </c>
      <c r="Z58" s="300">
        <v>543641</v>
      </c>
      <c r="AA58" s="300">
        <v>529084</v>
      </c>
      <c r="AB58" s="300">
        <v>603621</v>
      </c>
      <c r="AC58" s="300">
        <v>607156</v>
      </c>
      <c r="AD58" s="300">
        <v>602623</v>
      </c>
      <c r="AE58" s="300">
        <v>593495</v>
      </c>
      <c r="AF58" s="300">
        <v>525571</v>
      </c>
      <c r="AG58" s="300">
        <v>524447</v>
      </c>
      <c r="AH58" s="300">
        <v>562863</v>
      </c>
      <c r="AI58" s="300">
        <v>548698</v>
      </c>
      <c r="AJ58" s="300">
        <v>558547</v>
      </c>
      <c r="AK58" s="300">
        <v>560788</v>
      </c>
      <c r="AL58" s="300">
        <v>572574</v>
      </c>
      <c r="AM58" s="300">
        <v>557361</v>
      </c>
    </row>
    <row r="59" spans="2:39" s="103" customFormat="1" ht="14" x14ac:dyDescent="0.3">
      <c r="B59" s="135" t="s">
        <v>562</v>
      </c>
      <c r="D59" s="606">
        <v>19.2</v>
      </c>
      <c r="E59" s="606">
        <v>20.5</v>
      </c>
      <c r="F59" s="606">
        <v>22.5</v>
      </c>
      <c r="G59" s="606">
        <v>26.4</v>
      </c>
      <c r="H59" s="606">
        <v>29.4</v>
      </c>
      <c r="I59" s="606">
        <v>8.4</v>
      </c>
      <c r="N59" s="135" t="s">
        <v>54</v>
      </c>
      <c r="O59" s="135"/>
      <c r="P59" s="300">
        <v>85</v>
      </c>
      <c r="Q59" s="300">
        <v>85</v>
      </c>
      <c r="R59" s="300">
        <v>85</v>
      </c>
      <c r="S59" s="300">
        <v>85</v>
      </c>
      <c r="T59" s="300">
        <v>22854</v>
      </c>
      <c r="U59" s="300">
        <v>8491.8284299999996</v>
      </c>
      <c r="V59" s="300">
        <v>9307</v>
      </c>
      <c r="W59" s="300">
        <v>8415.8284299999996</v>
      </c>
      <c r="X59" s="300" t="s">
        <v>302</v>
      </c>
      <c r="Y59" s="300">
        <v>8416</v>
      </c>
      <c r="Z59" s="300">
        <v>23220</v>
      </c>
      <c r="AA59" s="300">
        <v>24197</v>
      </c>
      <c r="AB59" s="300">
        <v>28886</v>
      </c>
      <c r="AC59" s="300">
        <v>28443</v>
      </c>
      <c r="AD59" s="300">
        <v>28502</v>
      </c>
      <c r="AE59" s="300">
        <v>28067</v>
      </c>
      <c r="AF59" s="300">
        <v>26420</v>
      </c>
      <c r="AG59" s="300">
        <v>25974</v>
      </c>
      <c r="AH59" s="300">
        <v>24079</v>
      </c>
      <c r="AI59" s="300">
        <v>24375</v>
      </c>
      <c r="AJ59" s="300">
        <v>22446</v>
      </c>
      <c r="AK59" s="300">
        <v>22235</v>
      </c>
      <c r="AL59" s="300">
        <v>22954</v>
      </c>
      <c r="AM59" s="300">
        <v>22188</v>
      </c>
    </row>
    <row r="60" spans="2:39" s="103" customFormat="1" ht="14" x14ac:dyDescent="0.3">
      <c r="B60" s="103" t="s">
        <v>573</v>
      </c>
      <c r="D60" s="609">
        <v>88.3</v>
      </c>
      <c r="E60" s="609">
        <v>88.5</v>
      </c>
      <c r="F60" s="609">
        <v>107.4</v>
      </c>
      <c r="G60" s="609">
        <v>106.7</v>
      </c>
      <c r="H60" s="609">
        <v>118.3</v>
      </c>
      <c r="I60" s="609">
        <v>2.2999999999999998</v>
      </c>
      <c r="N60" s="136" t="s">
        <v>189</v>
      </c>
      <c r="O60" s="135"/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 t="s">
        <v>18</v>
      </c>
      <c r="Y60" s="138">
        <v>0</v>
      </c>
      <c r="Z60" s="300">
        <v>146518</v>
      </c>
      <c r="AA60" s="300">
        <v>148994</v>
      </c>
      <c r="AB60" s="300">
        <v>155198</v>
      </c>
      <c r="AC60" s="300" t="s">
        <v>18</v>
      </c>
      <c r="AD60" s="300" t="s">
        <v>18</v>
      </c>
      <c r="AE60" s="300">
        <v>0</v>
      </c>
      <c r="AF60" s="300">
        <v>1042</v>
      </c>
      <c r="AG60" s="300">
        <v>901</v>
      </c>
      <c r="AH60" s="300">
        <v>0</v>
      </c>
      <c r="AI60" s="300">
        <v>0</v>
      </c>
      <c r="AJ60" s="300">
        <v>0</v>
      </c>
      <c r="AL60" s="103">
        <v>1431</v>
      </c>
      <c r="AM60" s="300">
        <v>89</v>
      </c>
    </row>
    <row r="61" spans="2:39" s="103" customFormat="1" ht="14" x14ac:dyDescent="0.3">
      <c r="B61" s="103" t="s">
        <v>564</v>
      </c>
      <c r="D61" s="609">
        <v>0.3</v>
      </c>
      <c r="E61" s="609">
        <v>1.8</v>
      </c>
      <c r="F61" s="609">
        <v>0.3</v>
      </c>
      <c r="G61" s="609">
        <v>1</v>
      </c>
      <c r="H61" s="609" t="s">
        <v>18</v>
      </c>
      <c r="I61" s="609" t="s">
        <v>18</v>
      </c>
      <c r="N61" s="135" t="s">
        <v>55</v>
      </c>
      <c r="O61" s="135"/>
      <c r="P61" s="138">
        <v>3041</v>
      </c>
      <c r="Q61" s="138">
        <v>2953.3477600000001</v>
      </c>
      <c r="R61" s="138">
        <v>2848.2000899999998</v>
      </c>
      <c r="S61" s="138">
        <v>2766.16743</v>
      </c>
      <c r="T61" s="138">
        <v>2577</v>
      </c>
      <c r="U61" s="138">
        <v>2518.9362000000001</v>
      </c>
      <c r="V61" s="138">
        <v>2465</v>
      </c>
      <c r="W61" s="138">
        <v>2419.0591600000002</v>
      </c>
      <c r="X61" s="138" t="s">
        <v>303</v>
      </c>
      <c r="Y61" s="138">
        <v>1782</v>
      </c>
      <c r="Z61" s="138">
        <v>116012</v>
      </c>
      <c r="AA61" s="138">
        <v>115834</v>
      </c>
      <c r="AB61" s="138">
        <v>118353</v>
      </c>
      <c r="AC61" s="138">
        <v>115104</v>
      </c>
      <c r="AD61" s="138">
        <v>100788</v>
      </c>
      <c r="AE61" s="138">
        <v>105116</v>
      </c>
      <c r="AF61" s="138">
        <v>106675</v>
      </c>
      <c r="AG61" s="138">
        <v>101610</v>
      </c>
      <c r="AH61" s="138">
        <v>105359</v>
      </c>
      <c r="AI61" s="138">
        <v>108921</v>
      </c>
      <c r="AJ61" s="138">
        <v>107418</v>
      </c>
      <c r="AK61" s="138">
        <v>107298</v>
      </c>
      <c r="AL61" s="138">
        <v>100243</v>
      </c>
      <c r="AM61" s="300">
        <v>99434</v>
      </c>
    </row>
    <row r="62" spans="2:39" s="103" customFormat="1" ht="14" x14ac:dyDescent="0.3">
      <c r="B62" s="102" t="s">
        <v>56</v>
      </c>
      <c r="D62" s="610">
        <f>SUM(D55:D61)</f>
        <v>2614.9000000000005</v>
      </c>
      <c r="E62" s="610">
        <v>1969.1</v>
      </c>
      <c r="F62" s="610">
        <v>2110.9</v>
      </c>
      <c r="G62" s="610">
        <v>2092.6</v>
      </c>
      <c r="H62" s="610">
        <v>1586.1</v>
      </c>
      <c r="I62" s="610">
        <v>1165.4000000000001</v>
      </c>
      <c r="N62" s="102" t="s">
        <v>56</v>
      </c>
      <c r="O62" s="102"/>
      <c r="P62" s="304">
        <v>1383172</v>
      </c>
      <c r="Q62" s="304">
        <v>1336850.3873400001</v>
      </c>
      <c r="R62" s="304">
        <v>1293213.4376265649</v>
      </c>
      <c r="S62" s="304">
        <v>1226143.9717399999</v>
      </c>
      <c r="T62" s="304">
        <v>1166736</v>
      </c>
      <c r="U62" s="304">
        <v>1085967.9818000002</v>
      </c>
      <c r="V62" s="304">
        <v>1022286</v>
      </c>
      <c r="W62" s="304">
        <v>1049389.6234800001</v>
      </c>
      <c r="X62" s="304">
        <v>1165414</v>
      </c>
      <c r="Y62" s="304">
        <f>SUM(Y55:Y61)</f>
        <v>1160967</v>
      </c>
      <c r="Z62" s="304">
        <v>1682148</v>
      </c>
      <c r="AA62" s="304">
        <v>1530172</v>
      </c>
      <c r="AB62" s="304">
        <f>SUM(AB55:AB61)</f>
        <v>1586088</v>
      </c>
      <c r="AC62" s="304">
        <v>1536114</v>
      </c>
      <c r="AD62" s="304">
        <v>1566598</v>
      </c>
      <c r="AE62" s="304">
        <v>1649774</v>
      </c>
      <c r="AF62" s="304">
        <f>SUM(AF55:AF61)</f>
        <v>2076081</v>
      </c>
      <c r="AG62" s="304">
        <v>1983629</v>
      </c>
      <c r="AH62" s="304">
        <f>SUM(AH55:AH61)</f>
        <v>1958311</v>
      </c>
      <c r="AI62" s="304">
        <f>SUM(AI55:AI61)</f>
        <v>1889291</v>
      </c>
      <c r="AJ62" s="304">
        <v>2093673</v>
      </c>
      <c r="AK62" s="304">
        <f>SUM(AK55:AK61)</f>
        <v>2039748</v>
      </c>
      <c r="AL62" s="304">
        <f>SUM(AL55:AL61)</f>
        <v>1999997</v>
      </c>
      <c r="AM62" s="304">
        <f>SUM(AM55:AM61)</f>
        <v>1908013</v>
      </c>
    </row>
    <row r="63" spans="2:39" x14ac:dyDescent="0.35">
      <c r="B63" s="12"/>
      <c r="D63" s="107"/>
      <c r="E63" s="107"/>
      <c r="F63" s="107"/>
      <c r="G63" s="107"/>
      <c r="H63" s="107"/>
      <c r="I63" s="107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</row>
    <row r="64" spans="2:39" s="103" customFormat="1" ht="14" x14ac:dyDescent="0.3">
      <c r="B64" s="102" t="s">
        <v>57</v>
      </c>
      <c r="D64" s="107"/>
      <c r="E64" s="107"/>
      <c r="F64" s="107"/>
      <c r="G64" s="107"/>
      <c r="H64" s="107"/>
      <c r="I64" s="107"/>
      <c r="N64" s="102" t="s">
        <v>57</v>
      </c>
      <c r="O64" s="102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</row>
    <row r="65" spans="2:39" s="103" customFormat="1" ht="14" x14ac:dyDescent="0.3">
      <c r="B65" s="137" t="s">
        <v>559</v>
      </c>
      <c r="D65" s="606">
        <v>377.6</v>
      </c>
      <c r="E65" s="606">
        <v>270.5</v>
      </c>
      <c r="F65" s="606">
        <v>297.7</v>
      </c>
      <c r="G65" s="606">
        <v>376</v>
      </c>
      <c r="H65" s="606">
        <v>319</v>
      </c>
      <c r="I65" s="606">
        <v>219.9</v>
      </c>
      <c r="N65" s="137" t="s">
        <v>58</v>
      </c>
      <c r="O65" s="137"/>
      <c r="P65" s="300">
        <v>96202</v>
      </c>
      <c r="Q65" s="300">
        <v>67328.171229999993</v>
      </c>
      <c r="R65" s="300">
        <v>68949.243929999997</v>
      </c>
      <c r="S65" s="300">
        <v>98647.091640000013</v>
      </c>
      <c r="T65" s="300">
        <v>73217</v>
      </c>
      <c r="U65" s="300">
        <v>64783.792199999996</v>
      </c>
      <c r="V65" s="300">
        <v>64502</v>
      </c>
      <c r="W65" s="300">
        <v>76337.043260000006</v>
      </c>
      <c r="X65" s="300" t="s">
        <v>304</v>
      </c>
      <c r="Y65" s="300">
        <v>98705</v>
      </c>
      <c r="Z65" s="300">
        <v>142208</v>
      </c>
      <c r="AA65" s="300">
        <v>279640</v>
      </c>
      <c r="AB65" s="300">
        <v>253592</v>
      </c>
      <c r="AC65" s="300">
        <v>299292</v>
      </c>
      <c r="AD65" s="300">
        <v>269768</v>
      </c>
      <c r="AE65" s="300">
        <v>194783</v>
      </c>
      <c r="AF65" s="300">
        <v>197803</v>
      </c>
      <c r="AG65" s="300">
        <v>235710</v>
      </c>
      <c r="AH65" s="300">
        <v>207723</v>
      </c>
      <c r="AI65" s="300">
        <v>215572</v>
      </c>
      <c r="AJ65" s="300">
        <v>249701</v>
      </c>
      <c r="AK65" s="300">
        <v>244166</v>
      </c>
      <c r="AL65" s="300">
        <v>248287</v>
      </c>
      <c r="AM65" s="300">
        <v>248540</v>
      </c>
    </row>
    <row r="66" spans="2:39" s="103" customFormat="1" ht="25" x14ac:dyDescent="0.3">
      <c r="B66" s="137" t="s">
        <v>563</v>
      </c>
      <c r="D66" s="606">
        <v>446</v>
      </c>
      <c r="E66" s="606">
        <v>499.4</v>
      </c>
      <c r="F66" s="606">
        <v>445.9</v>
      </c>
      <c r="G66" s="606">
        <v>376</v>
      </c>
      <c r="H66" s="606">
        <v>380.7</v>
      </c>
      <c r="I66" s="606">
        <v>248.1</v>
      </c>
      <c r="N66" s="137" t="s">
        <v>59</v>
      </c>
      <c r="O66" s="137"/>
      <c r="P66" s="300">
        <v>118668</v>
      </c>
      <c r="Q66" s="300">
        <v>123180.83870000001</v>
      </c>
      <c r="R66" s="300">
        <v>127884.12599521199</v>
      </c>
      <c r="S66" s="300">
        <v>122631.10810000006</v>
      </c>
      <c r="T66" s="300">
        <v>115790</v>
      </c>
      <c r="U66" s="300">
        <v>124631.39553999998</v>
      </c>
      <c r="V66" s="300">
        <v>131558</v>
      </c>
      <c r="W66" s="300">
        <v>128291.37931999999</v>
      </c>
      <c r="X66" s="300" t="s">
        <v>305</v>
      </c>
      <c r="Y66" s="300">
        <v>93645</v>
      </c>
      <c r="Z66" s="300">
        <v>86264</v>
      </c>
      <c r="AA66" s="300">
        <v>73983</v>
      </c>
      <c r="AB66" s="300">
        <v>65416</v>
      </c>
      <c r="AC66" s="300">
        <v>58700</v>
      </c>
      <c r="AD66" s="300">
        <v>70409</v>
      </c>
      <c r="AE66" s="300">
        <v>67115</v>
      </c>
      <c r="AF66" s="300">
        <v>59567</v>
      </c>
      <c r="AG66" s="300">
        <v>58979</v>
      </c>
      <c r="AH66" s="300">
        <v>49300</v>
      </c>
      <c r="AI66" s="300">
        <v>49488</v>
      </c>
      <c r="AJ66" s="300">
        <v>48040</v>
      </c>
      <c r="AK66" s="300">
        <v>43390</v>
      </c>
      <c r="AL66" s="300">
        <v>32640</v>
      </c>
      <c r="AM66" s="300">
        <v>27659</v>
      </c>
    </row>
    <row r="67" spans="2:39" s="103" customFormat="1" ht="25" x14ac:dyDescent="0.3">
      <c r="B67" s="137" t="s">
        <v>560</v>
      </c>
      <c r="D67" s="606">
        <v>94.7</v>
      </c>
      <c r="E67" s="606">
        <v>177.6</v>
      </c>
      <c r="F67" s="606">
        <v>79.099999999999994</v>
      </c>
      <c r="G67" s="606">
        <v>45.8</v>
      </c>
      <c r="H67" s="606">
        <v>91.3</v>
      </c>
      <c r="I67" s="606">
        <v>66.7</v>
      </c>
      <c r="N67" s="136" t="s">
        <v>324</v>
      </c>
      <c r="O67" s="136"/>
      <c r="P67" s="300">
        <v>682149</v>
      </c>
      <c r="Q67" s="300">
        <v>657269.67114000022</v>
      </c>
      <c r="R67" s="300">
        <v>642391.60632000002</v>
      </c>
      <c r="S67" s="300">
        <v>661133.4539699998</v>
      </c>
      <c r="T67" s="300">
        <v>675841</v>
      </c>
      <c r="U67" s="300">
        <v>655737.57039999997</v>
      </c>
      <c r="V67" s="300">
        <v>528958</v>
      </c>
      <c r="W67" s="300">
        <v>528794.35393999994</v>
      </c>
      <c r="X67" s="300" t="s">
        <v>306</v>
      </c>
      <c r="Y67" s="300">
        <v>506228</v>
      </c>
      <c r="Z67" s="300">
        <v>780608</v>
      </c>
      <c r="AA67" s="300">
        <v>654209</v>
      </c>
      <c r="AB67" s="300">
        <v>739509</v>
      </c>
      <c r="AC67" s="300">
        <v>642162</v>
      </c>
      <c r="AD67" s="300">
        <v>580735</v>
      </c>
      <c r="AE67" s="300">
        <v>597029</v>
      </c>
      <c r="AF67" s="300">
        <v>670021</v>
      </c>
      <c r="AG67" s="300">
        <v>601685</v>
      </c>
      <c r="AH67" s="300">
        <v>595359</v>
      </c>
      <c r="AI67" s="300">
        <v>629768</v>
      </c>
      <c r="AJ67" s="300">
        <v>749736</v>
      </c>
      <c r="AK67" s="300">
        <v>692529</v>
      </c>
      <c r="AL67" s="300">
        <v>728662</v>
      </c>
      <c r="AM67" s="300">
        <v>766062</v>
      </c>
    </row>
    <row r="68" spans="2:39" s="103" customFormat="1" ht="14" x14ac:dyDescent="0.3">
      <c r="B68" s="137" t="s">
        <v>561</v>
      </c>
      <c r="D68" s="606">
        <v>136.4</v>
      </c>
      <c r="E68" s="606">
        <v>115.5</v>
      </c>
      <c r="F68" s="606">
        <v>108.5</v>
      </c>
      <c r="G68" s="606">
        <v>103.5</v>
      </c>
      <c r="H68" s="606">
        <v>100.4</v>
      </c>
      <c r="I68" s="606">
        <v>338.6</v>
      </c>
      <c r="N68" s="137" t="s">
        <v>60</v>
      </c>
      <c r="O68" s="137"/>
      <c r="P68" s="300">
        <v>100169</v>
      </c>
      <c r="Q68" s="300">
        <v>106654.90492000004</v>
      </c>
      <c r="R68" s="300">
        <v>108819.59183000002</v>
      </c>
      <c r="S68" s="300">
        <v>165900.74825134058</v>
      </c>
      <c r="T68" s="300">
        <v>176461</v>
      </c>
      <c r="U68" s="300">
        <v>105453.18287999998</v>
      </c>
      <c r="V68" s="300">
        <v>94047</v>
      </c>
      <c r="W68" s="300">
        <v>98949.848939999996</v>
      </c>
      <c r="X68" s="300">
        <v>338618</v>
      </c>
      <c r="Y68" s="300">
        <v>143346</v>
      </c>
      <c r="Z68" s="300">
        <v>107531</v>
      </c>
      <c r="AA68" s="300">
        <v>100837</v>
      </c>
      <c r="AB68" s="300">
        <v>100383</v>
      </c>
      <c r="AC68" s="300">
        <v>109353</v>
      </c>
      <c r="AD68" s="300">
        <v>116743</v>
      </c>
      <c r="AE68" s="300">
        <v>105786</v>
      </c>
      <c r="AF68" s="300">
        <v>99256</v>
      </c>
      <c r="AG68" s="300">
        <v>111996</v>
      </c>
      <c r="AH68" s="300">
        <v>121912</v>
      </c>
      <c r="AI68" s="300">
        <v>115135</v>
      </c>
      <c r="AJ68" s="300">
        <v>104006</v>
      </c>
      <c r="AK68" s="300">
        <v>118060</v>
      </c>
      <c r="AL68" s="300">
        <v>136677</v>
      </c>
      <c r="AM68" s="300">
        <v>123563</v>
      </c>
    </row>
    <row r="69" spans="2:39" s="103" customFormat="1" ht="14" x14ac:dyDescent="0.3">
      <c r="B69" s="137" t="s">
        <v>562</v>
      </c>
      <c r="D69" s="606">
        <v>53</v>
      </c>
      <c r="E69" s="606">
        <v>56.9</v>
      </c>
      <c r="F69" s="606">
        <v>59.7</v>
      </c>
      <c r="G69" s="606">
        <v>25</v>
      </c>
      <c r="H69" s="606">
        <v>17.899999999999999</v>
      </c>
      <c r="I69" s="606">
        <v>24.2</v>
      </c>
      <c r="N69" s="137" t="s">
        <v>63</v>
      </c>
      <c r="O69" s="137"/>
      <c r="P69" s="300">
        <v>936</v>
      </c>
      <c r="Q69" s="300">
        <v>863.43299999999999</v>
      </c>
      <c r="R69" s="300">
        <v>342.61399999999998</v>
      </c>
      <c r="S69" s="300">
        <v>678.07600000000002</v>
      </c>
      <c r="T69" s="300">
        <v>244</v>
      </c>
      <c r="U69" s="300">
        <v>140.38800000000001</v>
      </c>
      <c r="V69" s="300">
        <v>514</v>
      </c>
      <c r="W69" s="300">
        <v>1336.164</v>
      </c>
      <c r="X69" s="300" t="s">
        <v>307</v>
      </c>
      <c r="Y69" s="300">
        <v>19496</v>
      </c>
      <c r="Z69" s="300">
        <v>23328</v>
      </c>
      <c r="AA69" s="300">
        <v>790</v>
      </c>
      <c r="AB69" s="300">
        <v>17856</v>
      </c>
      <c r="AC69" s="300">
        <v>19257</v>
      </c>
      <c r="AD69" s="300">
        <v>16596</v>
      </c>
      <c r="AE69" s="300">
        <v>16171</v>
      </c>
      <c r="AF69" s="300">
        <v>24950</v>
      </c>
      <c r="AG69" s="300">
        <v>23624</v>
      </c>
      <c r="AH69" s="300">
        <v>24891</v>
      </c>
      <c r="AI69" s="300">
        <v>59527</v>
      </c>
      <c r="AJ69" s="300">
        <v>59726</v>
      </c>
      <c r="AK69" s="300">
        <v>60781</v>
      </c>
      <c r="AL69" s="300">
        <v>54711</v>
      </c>
      <c r="AM69" s="300">
        <v>49177</v>
      </c>
    </row>
    <row r="70" spans="2:39" s="103" customFormat="1" ht="14" x14ac:dyDescent="0.3">
      <c r="B70" s="137" t="s">
        <v>564</v>
      </c>
      <c r="D70" s="606">
        <v>273.3</v>
      </c>
      <c r="E70" s="606">
        <v>233.8</v>
      </c>
      <c r="F70" s="606">
        <v>226.7</v>
      </c>
      <c r="G70" s="606">
        <v>249.8</v>
      </c>
      <c r="H70" s="606">
        <v>273.10000000000002</v>
      </c>
      <c r="I70" s="606">
        <v>233.6</v>
      </c>
      <c r="N70" s="137" t="s">
        <v>62</v>
      </c>
      <c r="O70" s="137"/>
      <c r="P70" s="300">
        <v>737</v>
      </c>
      <c r="Q70" s="300">
        <v>1599.09131</v>
      </c>
      <c r="R70" s="300">
        <v>4737.9575800000002</v>
      </c>
      <c r="S70" s="300">
        <v>1629.8276799999999</v>
      </c>
      <c r="T70" s="300">
        <v>306</v>
      </c>
      <c r="U70" s="300">
        <v>467.21360999999996</v>
      </c>
      <c r="V70" s="300">
        <v>2015</v>
      </c>
      <c r="W70" s="300">
        <v>2877.13769</v>
      </c>
      <c r="X70" s="300" t="s">
        <v>308</v>
      </c>
      <c r="Y70" s="300">
        <v>3212</v>
      </c>
      <c r="Z70" s="300">
        <v>4595</v>
      </c>
      <c r="AA70" s="300">
        <v>5317</v>
      </c>
      <c r="AB70" s="300">
        <v>2174</v>
      </c>
      <c r="AC70" s="300">
        <v>158028</v>
      </c>
      <c r="AD70" s="300">
        <v>164985</v>
      </c>
      <c r="AE70" s="300">
        <v>160197</v>
      </c>
      <c r="AF70" s="300">
        <v>118889</v>
      </c>
      <c r="AG70" s="300">
        <v>113530</v>
      </c>
      <c r="AH70" s="300">
        <v>114798</v>
      </c>
      <c r="AI70" s="300">
        <v>116754</v>
      </c>
      <c r="AJ70" s="300">
        <v>272</v>
      </c>
      <c r="AK70" s="300">
        <v>66</v>
      </c>
      <c r="AL70" s="300">
        <v>1940</v>
      </c>
      <c r="AM70" s="300">
        <v>13</v>
      </c>
    </row>
    <row r="71" spans="2:39" s="103" customFormat="1" ht="14" x14ac:dyDescent="0.3">
      <c r="B71" s="137"/>
      <c r="D71" s="107"/>
      <c r="E71" s="107"/>
      <c r="F71" s="107"/>
      <c r="G71" s="107"/>
      <c r="H71" s="107"/>
      <c r="I71" s="107"/>
      <c r="N71" s="137" t="s">
        <v>61</v>
      </c>
      <c r="O71" s="137"/>
      <c r="P71" s="138">
        <v>27064</v>
      </c>
      <c r="Q71" s="138">
        <v>26999.321019999996</v>
      </c>
      <c r="R71" s="138">
        <v>15424.851259999999</v>
      </c>
      <c r="S71" s="138">
        <v>20408.749329999999</v>
      </c>
      <c r="T71" s="138">
        <v>26127</v>
      </c>
      <c r="U71" s="138">
        <v>23752.583569999999</v>
      </c>
      <c r="V71" s="138">
        <v>22036</v>
      </c>
      <c r="W71" s="138">
        <v>23888.995019999995</v>
      </c>
      <c r="X71" s="138" t="s">
        <v>309</v>
      </c>
      <c r="Y71" s="138">
        <v>2120</v>
      </c>
      <c r="Z71" s="138">
        <v>387</v>
      </c>
      <c r="AA71" s="138">
        <v>18652</v>
      </c>
      <c r="AB71" s="138">
        <v>3494</v>
      </c>
      <c r="AC71" s="138">
        <v>941</v>
      </c>
      <c r="AD71" s="138">
        <v>835</v>
      </c>
      <c r="AE71" s="138">
        <v>1109</v>
      </c>
      <c r="AF71" s="138">
        <v>1361</v>
      </c>
      <c r="AG71" s="138">
        <v>9264</v>
      </c>
      <c r="AH71" s="138">
        <v>18864</v>
      </c>
      <c r="AI71" s="138">
        <v>16752</v>
      </c>
      <c r="AJ71" s="138">
        <v>1627</v>
      </c>
      <c r="AK71" s="138">
        <v>1790</v>
      </c>
      <c r="AL71" s="138">
        <v>6643</v>
      </c>
      <c r="AM71" s="300">
        <v>3615</v>
      </c>
    </row>
    <row r="72" spans="2:39" s="103" customFormat="1" ht="14" x14ac:dyDescent="0.3">
      <c r="B72" s="102" t="s">
        <v>64</v>
      </c>
      <c r="D72" s="612">
        <f>SUM(D65:D71)</f>
        <v>1381</v>
      </c>
      <c r="E72" s="612">
        <v>1353.7</v>
      </c>
      <c r="F72" s="612">
        <v>1217.5999999999999</v>
      </c>
      <c r="G72" s="612">
        <v>1176.0999999999999</v>
      </c>
      <c r="H72" s="612">
        <v>1182.4000000000001</v>
      </c>
      <c r="I72" s="612">
        <v>1131.0999999999999</v>
      </c>
      <c r="N72" s="102" t="s">
        <v>64</v>
      </c>
      <c r="O72" s="104"/>
      <c r="P72" s="312">
        <v>1025925</v>
      </c>
      <c r="Q72" s="312">
        <v>983895.43132000021</v>
      </c>
      <c r="R72" s="312">
        <v>968549.99091521208</v>
      </c>
      <c r="S72" s="312">
        <v>1071029.0549713406</v>
      </c>
      <c r="T72" s="312">
        <v>1067986</v>
      </c>
      <c r="U72" s="312">
        <v>974966.12620000006</v>
      </c>
      <c r="V72" s="312">
        <v>843630</v>
      </c>
      <c r="W72" s="312">
        <v>860474</v>
      </c>
      <c r="X72" s="312">
        <v>1119625</v>
      </c>
      <c r="Y72" s="312">
        <v>866752</v>
      </c>
      <c r="Z72" s="312">
        <v>1144921</v>
      </c>
      <c r="AA72" s="312">
        <v>1133428</v>
      </c>
      <c r="AB72" s="312">
        <f>SUM(AB65:AB71)</f>
        <v>1182424</v>
      </c>
      <c r="AC72" s="312">
        <v>1287733</v>
      </c>
      <c r="AD72" s="312">
        <v>1220071</v>
      </c>
      <c r="AE72" s="312">
        <v>1142190</v>
      </c>
      <c r="AF72" s="312">
        <f>SUM(AF65:AF71)</f>
        <v>1171847</v>
      </c>
      <c r="AG72" s="312">
        <v>1154788</v>
      </c>
      <c r="AH72" s="312">
        <f>SUM(AH65:AH71)</f>
        <v>1132847</v>
      </c>
      <c r="AI72" s="312">
        <f>SUM(AI65:AI71)</f>
        <v>1202996</v>
      </c>
      <c r="AJ72" s="312">
        <v>1213108</v>
      </c>
      <c r="AK72" s="312">
        <f>SUM(AK65:AK71)</f>
        <v>1160782</v>
      </c>
      <c r="AL72" s="312">
        <f>SUM(AL65:AL71)</f>
        <v>1209560</v>
      </c>
      <c r="AM72" s="312">
        <f>SUM(AM65:AM71)</f>
        <v>1218629</v>
      </c>
    </row>
    <row r="73" spans="2:39" s="103" customFormat="1" thickBot="1" x14ac:dyDescent="0.35">
      <c r="B73" s="102" t="s">
        <v>65</v>
      </c>
      <c r="D73" s="613">
        <f>D72+D62</f>
        <v>3995.9000000000005</v>
      </c>
      <c r="E73" s="613">
        <v>3322.8</v>
      </c>
      <c r="F73" s="613">
        <v>3328.5</v>
      </c>
      <c r="G73" s="613">
        <v>3268.7</v>
      </c>
      <c r="H73" s="613">
        <v>2768.5</v>
      </c>
      <c r="I73" s="613">
        <v>2296.5</v>
      </c>
      <c r="N73" s="102" t="s">
        <v>65</v>
      </c>
      <c r="O73" s="102"/>
      <c r="P73" s="313">
        <v>2409097</v>
      </c>
      <c r="Q73" s="313">
        <v>2320745.8186600003</v>
      </c>
      <c r="R73" s="313">
        <v>2261763.4285417767</v>
      </c>
      <c r="S73" s="313">
        <v>2297173.0267113405</v>
      </c>
      <c r="T73" s="313">
        <v>2234722</v>
      </c>
      <c r="U73" s="313">
        <v>2060934.1080000002</v>
      </c>
      <c r="V73" s="313">
        <v>1865916</v>
      </c>
      <c r="W73" s="313">
        <v>1909864.54565</v>
      </c>
      <c r="X73" s="313">
        <v>2285039</v>
      </c>
      <c r="Y73" s="313">
        <v>2027719</v>
      </c>
      <c r="Z73" s="313">
        <v>2827069</v>
      </c>
      <c r="AA73" s="313">
        <v>2663600</v>
      </c>
      <c r="AB73" s="313">
        <f>AB72+AB62</f>
        <v>2768512</v>
      </c>
      <c r="AC73" s="313">
        <v>2823847</v>
      </c>
      <c r="AD73" s="313">
        <v>2786669</v>
      </c>
      <c r="AE73" s="313">
        <v>2791964</v>
      </c>
      <c r="AF73" s="313">
        <f>AF72+AF62</f>
        <v>3247928</v>
      </c>
      <c r="AG73" s="313">
        <v>3138417</v>
      </c>
      <c r="AH73" s="313">
        <f>AH72+AH62</f>
        <v>3091158</v>
      </c>
      <c r="AI73" s="313">
        <f>AI72+AI62</f>
        <v>3092287</v>
      </c>
      <c r="AJ73" s="313">
        <v>3306781</v>
      </c>
      <c r="AK73" s="313">
        <f>AK72+AK62</f>
        <v>3200530</v>
      </c>
      <c r="AL73" s="313">
        <f>AL72+AL62</f>
        <v>3209557</v>
      </c>
      <c r="AM73" s="313">
        <f>AM72+AM62</f>
        <v>3126642</v>
      </c>
    </row>
    <row r="74" spans="2:39" x14ac:dyDescent="0.35">
      <c r="B74" s="12"/>
      <c r="D74" s="107"/>
      <c r="E74" s="107"/>
      <c r="F74" s="107"/>
      <c r="G74" s="107"/>
      <c r="H74" s="107"/>
      <c r="I74" s="107"/>
      <c r="N74" s="6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</row>
    <row r="75" spans="2:39" s="103" customFormat="1" thickBot="1" x14ac:dyDescent="0.35">
      <c r="B75" s="102" t="s">
        <v>565</v>
      </c>
      <c r="D75" s="613">
        <f>D73+D52</f>
        <v>7533</v>
      </c>
      <c r="E75" s="613">
        <v>6806.3</v>
      </c>
      <c r="F75" s="613">
        <v>6645.7</v>
      </c>
      <c r="G75" s="613">
        <v>6512.1</v>
      </c>
      <c r="H75" s="613">
        <v>6119.9</v>
      </c>
      <c r="I75" s="613">
        <v>5673.2</v>
      </c>
      <c r="N75" s="102" t="s">
        <v>66</v>
      </c>
      <c r="O75" s="102"/>
      <c r="P75" s="313">
        <v>5623769</v>
      </c>
      <c r="Q75" s="313">
        <v>5536860.9887786265</v>
      </c>
      <c r="R75" s="313">
        <v>5552024.6384379137</v>
      </c>
      <c r="S75" s="313">
        <v>5730533.5898454664</v>
      </c>
      <c r="T75" s="313">
        <v>5743616</v>
      </c>
      <c r="U75" s="313">
        <v>5625980.808530001</v>
      </c>
      <c r="V75" s="313">
        <v>5362380</v>
      </c>
      <c r="W75" s="313">
        <v>5504704.9376498051</v>
      </c>
      <c r="X75" s="313">
        <v>5680332</v>
      </c>
      <c r="Y75" s="313">
        <v>5407137</v>
      </c>
      <c r="Z75" s="313">
        <v>6293633</v>
      </c>
      <c r="AA75" s="313">
        <v>6203745</v>
      </c>
      <c r="AB75" s="313">
        <f>AB73+AB52</f>
        <v>6102457</v>
      </c>
      <c r="AC75" s="313">
        <v>6092486</v>
      </c>
      <c r="AD75" s="313">
        <v>5970668</v>
      </c>
      <c r="AE75" s="313">
        <v>5959402</v>
      </c>
      <c r="AF75" s="313">
        <f>AF73+AF52</f>
        <v>6508206</v>
      </c>
      <c r="AG75" s="313">
        <v>6362812</v>
      </c>
      <c r="AH75" s="313">
        <f>AH73+AH52</f>
        <v>6356433</v>
      </c>
      <c r="AI75" s="313">
        <f>AI73+AI52</f>
        <v>6400939</v>
      </c>
      <c r="AJ75" s="313">
        <v>6641559</v>
      </c>
      <c r="AK75" s="313">
        <f>AK73+AK52</f>
        <v>6572300</v>
      </c>
      <c r="AL75" s="313">
        <f>AL73+AL52</f>
        <v>6618596</v>
      </c>
      <c r="AM75" s="313">
        <f>AM73+AM52</f>
        <v>6646498</v>
      </c>
    </row>
    <row r="76" spans="2:39" x14ac:dyDescent="0.35">
      <c r="N76" s="418" t="s">
        <v>395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2:39" x14ac:dyDescent="0.35"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</row>
    <row r="81" spans="37:39" x14ac:dyDescent="0.35">
      <c r="AK81" s="515"/>
      <c r="AL81" s="515"/>
      <c r="AM81" s="515"/>
    </row>
    <row r="133" spans="16:16" x14ac:dyDescent="0.35">
      <c r="P133" s="520"/>
    </row>
  </sheetData>
  <mergeCells count="34">
    <mergeCell ref="W3:W4"/>
    <mergeCell ref="Y3:Y4"/>
    <mergeCell ref="X3:X4"/>
    <mergeCell ref="AA3:AA4"/>
    <mergeCell ref="Z3:Z4"/>
    <mergeCell ref="T3:T4"/>
    <mergeCell ref="U3:U4"/>
    <mergeCell ref="V3:V4"/>
    <mergeCell ref="P3:P4"/>
    <mergeCell ref="R3:R4"/>
    <mergeCell ref="Q3:Q4"/>
    <mergeCell ref="S3:S4"/>
    <mergeCell ref="AB3:AB4"/>
    <mergeCell ref="AC3:AC4"/>
    <mergeCell ref="AD3:AD4"/>
    <mergeCell ref="AE3:AE4"/>
    <mergeCell ref="AF3:AF4"/>
    <mergeCell ref="AL3:AL4"/>
    <mergeCell ref="AM3:AM4"/>
    <mergeCell ref="AG3:AG4"/>
    <mergeCell ref="AH3:AH4"/>
    <mergeCell ref="AI3:AI4"/>
    <mergeCell ref="AJ3:AJ4"/>
    <mergeCell ref="AK3:AK4"/>
    <mergeCell ref="B3:B4"/>
    <mergeCell ref="N40:N41"/>
    <mergeCell ref="E3:E4"/>
    <mergeCell ref="F3:F4"/>
    <mergeCell ref="G3:G4"/>
    <mergeCell ref="H3:H4"/>
    <mergeCell ref="I3:I4"/>
    <mergeCell ref="M3:M4"/>
    <mergeCell ref="N3:N4"/>
    <mergeCell ref="D3:D4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542"/>
  <sheetViews>
    <sheetView showGridLines="0" view="pageBreakPreview" topLeftCell="A527" zoomScaleNormal="85" zoomScaleSheetLayoutView="100" workbookViewId="0">
      <pane xSplit="2" topLeftCell="C1" activePane="topRight" state="frozen"/>
      <selection activeCell="AC12" sqref="AC12"/>
      <selection pane="topRight" activeCell="D548" sqref="D548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08984375" style="15" customWidth="1"/>
    <col min="14" max="16384" width="48.1796875" style="15"/>
  </cols>
  <sheetData>
    <row r="1" spans="1:17" x14ac:dyDescent="0.35">
      <c r="A1" s="81"/>
    </row>
    <row r="2" spans="1:17" x14ac:dyDescent="0.35">
      <c r="B2" s="153" t="s">
        <v>175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683"/>
      <c r="D3" s="320"/>
      <c r="E3" s="320"/>
      <c r="F3" s="714" t="s">
        <v>45</v>
      </c>
      <c r="G3" s="715"/>
      <c r="H3" s="320"/>
      <c r="I3" s="320"/>
      <c r="J3" s="320"/>
      <c r="K3" s="320"/>
    </row>
    <row r="4" spans="1:17" ht="63" thickBot="1" x14ac:dyDescent="0.4">
      <c r="B4" s="684"/>
      <c r="D4" s="318" t="s">
        <v>43</v>
      </c>
      <c r="E4" s="318" t="s">
        <v>44</v>
      </c>
      <c r="F4" s="318" t="s">
        <v>68</v>
      </c>
      <c r="G4" s="318" t="s">
        <v>69</v>
      </c>
      <c r="H4" s="318" t="s">
        <v>176</v>
      </c>
      <c r="I4" s="318" t="s">
        <v>71</v>
      </c>
      <c r="J4" s="318" t="s">
        <v>72</v>
      </c>
      <c r="K4" s="318" t="s">
        <v>73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226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182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192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77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78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79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80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380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227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182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192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77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78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81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79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144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80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244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67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683"/>
      <c r="D28" s="320"/>
      <c r="E28" s="320"/>
      <c r="F28" s="714" t="s">
        <v>45</v>
      </c>
      <c r="G28" s="715"/>
      <c r="H28" s="320"/>
      <c r="I28" s="320"/>
      <c r="J28" s="320"/>
      <c r="K28" s="320"/>
    </row>
    <row r="29" spans="2:19" ht="63" thickBot="1" x14ac:dyDescent="0.4">
      <c r="B29" s="684"/>
      <c r="D29" s="318" t="s">
        <v>43</v>
      </c>
      <c r="E29" s="318" t="s">
        <v>44</v>
      </c>
      <c r="F29" s="318" t="s">
        <v>68</v>
      </c>
      <c r="G29" s="318" t="s">
        <v>69</v>
      </c>
      <c r="H29" s="318" t="s">
        <v>70</v>
      </c>
      <c r="I29" s="318" t="s">
        <v>71</v>
      </c>
      <c r="J29" s="318" t="s">
        <v>72</v>
      </c>
      <c r="K29" s="318" t="s">
        <v>73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220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74</v>
      </c>
      <c r="D33" s="170" t="s">
        <v>75</v>
      </c>
      <c r="E33" s="156" t="s">
        <v>75</v>
      </c>
      <c r="F33" s="156" t="s">
        <v>75</v>
      </c>
      <c r="G33" s="156" t="s">
        <v>75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76</v>
      </c>
      <c r="D34" s="223" t="s">
        <v>75</v>
      </c>
      <c r="E34" s="220" t="s">
        <v>75</v>
      </c>
      <c r="F34" s="218">
        <v>-40445</v>
      </c>
      <c r="G34" s="220">
        <v>372</v>
      </c>
      <c r="H34" s="220" t="s">
        <v>75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77</v>
      </c>
      <c r="D35" s="147" t="s">
        <v>75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78</v>
      </c>
      <c r="D36" s="170" t="s">
        <v>75</v>
      </c>
      <c r="E36" s="156" t="s">
        <v>75</v>
      </c>
      <c r="F36" s="156" t="s">
        <v>75</v>
      </c>
      <c r="G36" s="156" t="s">
        <v>75</v>
      </c>
      <c r="H36" s="156" t="s">
        <v>75</v>
      </c>
      <c r="I36" s="329" t="s">
        <v>75</v>
      </c>
      <c r="J36" s="156" t="s">
        <v>75</v>
      </c>
      <c r="K36" s="329" t="s">
        <v>75</v>
      </c>
      <c r="L36" s="16"/>
    </row>
    <row r="37" spans="2:12" x14ac:dyDescent="0.35">
      <c r="B37" s="162" t="s">
        <v>79</v>
      </c>
      <c r="D37" s="147" t="s">
        <v>75</v>
      </c>
      <c r="E37" s="147" t="s">
        <v>75</v>
      </c>
      <c r="F37" s="147" t="s">
        <v>75</v>
      </c>
      <c r="G37" s="147" t="s">
        <v>75</v>
      </c>
      <c r="H37" s="147" t="s">
        <v>75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80</v>
      </c>
      <c r="D38" s="220" t="s">
        <v>75</v>
      </c>
      <c r="E38" s="221">
        <v>20013</v>
      </c>
      <c r="F38" s="220" t="s">
        <v>75</v>
      </c>
      <c r="G38" s="220" t="s">
        <v>75</v>
      </c>
      <c r="H38" s="218">
        <v>-20013</v>
      </c>
      <c r="I38" s="332" t="s">
        <v>18</v>
      </c>
      <c r="J38" s="220" t="s">
        <v>75</v>
      </c>
      <c r="K38" s="332" t="s">
        <v>18</v>
      </c>
      <c r="L38" s="16"/>
    </row>
    <row r="39" spans="2:12" ht="15" thickBot="1" x14ac:dyDescent="0.4">
      <c r="B39" s="153" t="s">
        <v>221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222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74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76</v>
      </c>
      <c r="D43" s="220" t="s">
        <v>75</v>
      </c>
      <c r="E43" s="220" t="s">
        <v>75</v>
      </c>
      <c r="F43" s="221">
        <v>12877</v>
      </c>
      <c r="G43" s="220">
        <v>57</v>
      </c>
      <c r="H43" s="220" t="s">
        <v>75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77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78</v>
      </c>
      <c r="D45" s="156">
        <v>1</v>
      </c>
      <c r="E45" s="110">
        <v>117079</v>
      </c>
      <c r="F45" s="156" t="s">
        <v>75</v>
      </c>
      <c r="G45" s="156" t="s">
        <v>75</v>
      </c>
      <c r="H45" s="156" t="s">
        <v>75</v>
      </c>
      <c r="I45" s="327">
        <v>117080</v>
      </c>
      <c r="J45" s="156" t="s">
        <v>75</v>
      </c>
      <c r="K45" s="327">
        <v>117080</v>
      </c>
      <c r="L45" s="16"/>
    </row>
    <row r="46" spans="2:12" x14ac:dyDescent="0.35">
      <c r="B46" s="162" t="s">
        <v>81</v>
      </c>
      <c r="D46" s="111">
        <v>-722300</v>
      </c>
      <c r="E46" s="110">
        <v>139982</v>
      </c>
      <c r="F46" s="156" t="s">
        <v>75</v>
      </c>
      <c r="G46" s="156" t="s">
        <v>75</v>
      </c>
      <c r="H46" s="110">
        <v>582318</v>
      </c>
      <c r="I46" s="329" t="s">
        <v>18</v>
      </c>
      <c r="J46" s="156" t="s">
        <v>75</v>
      </c>
      <c r="K46" s="329" t="s">
        <v>18</v>
      </c>
      <c r="L46" s="16"/>
    </row>
    <row r="47" spans="2:12" x14ac:dyDescent="0.35">
      <c r="B47" s="162" t="s">
        <v>82</v>
      </c>
      <c r="D47" s="156" t="s">
        <v>75</v>
      </c>
      <c r="E47" s="111">
        <v>-150</v>
      </c>
      <c r="F47" s="156" t="s">
        <v>75</v>
      </c>
      <c r="G47" s="156" t="s">
        <v>75</v>
      </c>
      <c r="H47" s="156" t="s">
        <v>75</v>
      </c>
      <c r="I47" s="334">
        <v>-150</v>
      </c>
      <c r="J47" s="156" t="s">
        <v>75</v>
      </c>
      <c r="K47" s="334">
        <v>-150</v>
      </c>
      <c r="L47" s="16"/>
    </row>
    <row r="48" spans="2:12" x14ac:dyDescent="0.35">
      <c r="B48" s="162" t="s">
        <v>79</v>
      </c>
      <c r="D48" s="169" t="s">
        <v>75</v>
      </c>
      <c r="E48" s="156" t="s">
        <v>18</v>
      </c>
      <c r="F48" s="156" t="s">
        <v>75</v>
      </c>
      <c r="G48" s="156" t="s">
        <v>75</v>
      </c>
      <c r="H48" s="156" t="s">
        <v>75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83</v>
      </c>
      <c r="D49" s="147" t="s">
        <v>75</v>
      </c>
      <c r="E49" s="222">
        <v>100016</v>
      </c>
      <c r="F49" s="147" t="s">
        <v>75</v>
      </c>
      <c r="G49" s="147" t="s">
        <v>75</v>
      </c>
      <c r="H49" s="147" t="s">
        <v>75</v>
      </c>
      <c r="I49" s="335">
        <v>100016</v>
      </c>
      <c r="J49" s="147" t="s">
        <v>75</v>
      </c>
      <c r="K49" s="335">
        <v>100016</v>
      </c>
      <c r="L49" s="16"/>
    </row>
    <row r="50" spans="2:12" x14ac:dyDescent="0.35">
      <c r="B50" s="162" t="s">
        <v>80</v>
      </c>
      <c r="D50" s="220" t="s">
        <v>75</v>
      </c>
      <c r="E50" s="221">
        <v>213061</v>
      </c>
      <c r="F50" s="220" t="s">
        <v>75</v>
      </c>
      <c r="G50" s="220" t="s">
        <v>75</v>
      </c>
      <c r="H50" s="218">
        <v>-213061</v>
      </c>
      <c r="I50" s="332" t="s">
        <v>75</v>
      </c>
      <c r="J50" s="220" t="s">
        <v>75</v>
      </c>
      <c r="K50" s="332" t="s">
        <v>75</v>
      </c>
      <c r="L50" s="16"/>
    </row>
    <row r="51" spans="2:12" ht="15" thickBot="1" x14ac:dyDescent="0.4">
      <c r="B51" s="153" t="s">
        <v>223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177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683"/>
      <c r="D54" s="320"/>
      <c r="E54" s="320"/>
      <c r="F54" s="714" t="s">
        <v>45</v>
      </c>
      <c r="G54" s="715"/>
      <c r="H54" s="320"/>
      <c r="I54" s="320"/>
      <c r="J54" s="320"/>
      <c r="K54" s="320"/>
    </row>
    <row r="55" spans="2:12" ht="63" thickBot="1" x14ac:dyDescent="0.4">
      <c r="B55" s="684"/>
      <c r="D55" s="318" t="s">
        <v>43</v>
      </c>
      <c r="E55" s="318" t="s">
        <v>44</v>
      </c>
      <c r="F55" s="318" t="s">
        <v>68</v>
      </c>
      <c r="G55" s="318" t="s">
        <v>69</v>
      </c>
      <c r="H55" s="318" t="s">
        <v>176</v>
      </c>
      <c r="I55" s="318" t="s">
        <v>71</v>
      </c>
      <c r="J55" s="318" t="s">
        <v>72</v>
      </c>
      <c r="K55" s="318" t="s">
        <v>73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227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182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192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77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78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80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245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228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182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192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77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78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144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80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246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196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683"/>
      <c r="D76" s="320"/>
      <c r="E76" s="320"/>
      <c r="F76" s="714" t="s">
        <v>45</v>
      </c>
      <c r="G76" s="715"/>
      <c r="H76" s="320"/>
      <c r="I76" s="320"/>
      <c r="J76" s="320"/>
      <c r="K76" s="320"/>
    </row>
    <row r="77" spans="2:11" ht="63" thickBot="1" x14ac:dyDescent="0.4">
      <c r="B77" s="684"/>
      <c r="D77" s="318" t="s">
        <v>43</v>
      </c>
      <c r="E77" s="318" t="s">
        <v>44</v>
      </c>
      <c r="F77" s="318" t="s">
        <v>68</v>
      </c>
      <c r="G77" s="318" t="s">
        <v>69</v>
      </c>
      <c r="H77" s="318" t="s">
        <v>176</v>
      </c>
      <c r="I77" s="318" t="s">
        <v>71</v>
      </c>
      <c r="J77" s="318" t="s">
        <v>72</v>
      </c>
      <c r="K77" s="318" t="s">
        <v>73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227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182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192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77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78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79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80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247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228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182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192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77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78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79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144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80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248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178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683"/>
      <c r="D100" s="320"/>
      <c r="E100" s="320"/>
      <c r="F100" s="714" t="s">
        <v>45</v>
      </c>
      <c r="G100" s="715"/>
      <c r="H100" s="320"/>
      <c r="I100" s="320"/>
      <c r="J100" s="320"/>
      <c r="K100" s="320"/>
    </row>
    <row r="101" spans="2:11" ht="63" thickBot="1" x14ac:dyDescent="0.4">
      <c r="B101" s="684"/>
      <c r="D101" s="318" t="s">
        <v>43</v>
      </c>
      <c r="E101" s="318" t="s">
        <v>44</v>
      </c>
      <c r="F101" s="318" t="s">
        <v>68</v>
      </c>
      <c r="G101" s="318" t="s">
        <v>69</v>
      </c>
      <c r="H101" s="318" t="s">
        <v>176</v>
      </c>
      <c r="I101" s="318" t="s">
        <v>71</v>
      </c>
      <c r="J101" s="318" t="s">
        <v>72</v>
      </c>
      <c r="K101" s="318" t="s">
        <v>73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227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182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192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77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78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179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79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144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80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244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228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74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76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77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78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79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144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80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249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134</v>
      </c>
    </row>
    <row r="126" spans="2:11" ht="15" thickBot="1" x14ac:dyDescent="0.4">
      <c r="B126" s="683"/>
      <c r="D126" s="320"/>
      <c r="E126" s="320"/>
      <c r="F126" s="714" t="s">
        <v>45</v>
      </c>
      <c r="G126" s="715"/>
      <c r="H126" s="320"/>
      <c r="I126" s="320"/>
      <c r="J126" s="320"/>
      <c r="K126" s="320"/>
    </row>
    <row r="127" spans="2:11" ht="63" thickBot="1" x14ac:dyDescent="0.4">
      <c r="B127" s="684"/>
      <c r="D127" s="318" t="s">
        <v>43</v>
      </c>
      <c r="E127" s="318" t="s">
        <v>44</v>
      </c>
      <c r="F127" s="318" t="s">
        <v>68</v>
      </c>
      <c r="G127" s="318" t="s">
        <v>135</v>
      </c>
      <c r="H127" s="318" t="s">
        <v>70</v>
      </c>
      <c r="I127" s="318" t="s">
        <v>136</v>
      </c>
      <c r="J127" s="318" t="s">
        <v>72</v>
      </c>
      <c r="K127" s="318" t="s">
        <v>73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222</v>
      </c>
      <c r="D130" s="167">
        <v>2889200</v>
      </c>
      <c r="E130" s="167">
        <v>122773</v>
      </c>
      <c r="F130" s="167" t="s">
        <v>137</v>
      </c>
      <c r="G130" s="167">
        <v>-267</v>
      </c>
      <c r="H130" s="167">
        <v>159947</v>
      </c>
      <c r="I130" s="322">
        <v>3142594</v>
      </c>
      <c r="J130" s="167" t="s">
        <v>138</v>
      </c>
      <c r="K130" s="322">
        <v>3214672</v>
      </c>
    </row>
    <row r="131" spans="2:11" x14ac:dyDescent="0.35">
      <c r="B131" s="164" t="s">
        <v>74</v>
      </c>
      <c r="D131" s="170" t="s">
        <v>75</v>
      </c>
      <c r="E131" s="170" t="s">
        <v>75</v>
      </c>
      <c r="F131" s="170" t="s">
        <v>75</v>
      </c>
      <c r="G131" s="170" t="s">
        <v>75</v>
      </c>
      <c r="H131" s="170">
        <v>74043</v>
      </c>
      <c r="I131" s="339">
        <v>74043</v>
      </c>
      <c r="J131" s="170" t="s">
        <v>139</v>
      </c>
      <c r="K131" s="339">
        <v>65387</v>
      </c>
    </row>
    <row r="132" spans="2:11" x14ac:dyDescent="0.35">
      <c r="B132" s="164" t="s">
        <v>76</v>
      </c>
      <c r="D132" s="223" t="s">
        <v>75</v>
      </c>
      <c r="E132" s="223" t="s">
        <v>75</v>
      </c>
      <c r="F132" s="223">
        <v>12877</v>
      </c>
      <c r="G132" s="223">
        <v>57</v>
      </c>
      <c r="H132" s="223" t="s">
        <v>75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77</v>
      </c>
      <c r="D133" s="168" t="s">
        <v>140</v>
      </c>
      <c r="E133" s="168" t="s">
        <v>75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141</v>
      </c>
      <c r="K133" s="322">
        <v>78387</v>
      </c>
    </row>
    <row r="134" spans="2:11" x14ac:dyDescent="0.35">
      <c r="B134" s="164" t="s">
        <v>78</v>
      </c>
      <c r="D134" s="170">
        <v>1</v>
      </c>
      <c r="E134" s="170">
        <v>117079</v>
      </c>
      <c r="F134" s="170" t="s">
        <v>75</v>
      </c>
      <c r="G134" s="170" t="s">
        <v>75</v>
      </c>
      <c r="H134" s="170" t="s">
        <v>75</v>
      </c>
      <c r="I134" s="339">
        <v>117080</v>
      </c>
      <c r="J134" s="170" t="s">
        <v>75</v>
      </c>
      <c r="K134" s="339">
        <v>117080</v>
      </c>
    </row>
    <row r="135" spans="2:11" x14ac:dyDescent="0.35">
      <c r="B135" s="164" t="s">
        <v>81</v>
      </c>
      <c r="D135" s="170" t="s">
        <v>142</v>
      </c>
      <c r="E135" s="170">
        <v>139982</v>
      </c>
      <c r="F135" s="170" t="s">
        <v>75</v>
      </c>
      <c r="G135" s="170" t="s">
        <v>75</v>
      </c>
      <c r="H135" s="170">
        <v>582318</v>
      </c>
      <c r="I135" s="339" t="s">
        <v>75</v>
      </c>
      <c r="J135" s="170" t="s">
        <v>75</v>
      </c>
      <c r="K135" s="339" t="s">
        <v>75</v>
      </c>
    </row>
    <row r="136" spans="2:11" x14ac:dyDescent="0.35">
      <c r="B136" s="164" t="s">
        <v>82</v>
      </c>
      <c r="D136" s="170" t="s">
        <v>75</v>
      </c>
      <c r="E136" s="170">
        <v>-150</v>
      </c>
      <c r="F136" s="170" t="s">
        <v>75</v>
      </c>
      <c r="G136" s="170" t="s">
        <v>75</v>
      </c>
      <c r="H136" s="170" t="s">
        <v>75</v>
      </c>
      <c r="I136" s="339">
        <v>-150</v>
      </c>
      <c r="J136" s="170" t="s">
        <v>75</v>
      </c>
      <c r="K136" s="339">
        <v>-150</v>
      </c>
    </row>
    <row r="137" spans="2:11" x14ac:dyDescent="0.35">
      <c r="B137" s="164" t="s">
        <v>79</v>
      </c>
      <c r="D137" s="170" t="s">
        <v>75</v>
      </c>
      <c r="E137" s="170" t="s">
        <v>75</v>
      </c>
      <c r="F137" s="170" t="s">
        <v>75</v>
      </c>
      <c r="G137" s="170" t="s">
        <v>75</v>
      </c>
      <c r="H137" s="170" t="s">
        <v>75</v>
      </c>
      <c r="I137" s="339" t="s">
        <v>75</v>
      </c>
      <c r="J137" s="170" t="s">
        <v>143</v>
      </c>
      <c r="K137" s="339" t="s">
        <v>143</v>
      </c>
    </row>
    <row r="138" spans="2:11" x14ac:dyDescent="0.35">
      <c r="B138" s="164" t="s">
        <v>144</v>
      </c>
      <c r="D138" s="170" t="s">
        <v>145</v>
      </c>
      <c r="E138" s="170">
        <v>100016</v>
      </c>
      <c r="F138" s="170" t="s">
        <v>75</v>
      </c>
      <c r="G138" s="170" t="s">
        <v>75</v>
      </c>
      <c r="H138" s="170" t="s">
        <v>75</v>
      </c>
      <c r="I138" s="339">
        <v>100016</v>
      </c>
      <c r="J138" s="170" t="s">
        <v>75</v>
      </c>
      <c r="K138" s="339">
        <v>100016</v>
      </c>
    </row>
    <row r="139" spans="2:11" x14ac:dyDescent="0.35">
      <c r="B139" s="164" t="s">
        <v>80</v>
      </c>
      <c r="D139" s="223" t="s">
        <v>75</v>
      </c>
      <c r="E139" s="223">
        <v>213061</v>
      </c>
      <c r="F139" s="223" t="s">
        <v>75</v>
      </c>
      <c r="G139" s="223" t="s">
        <v>75</v>
      </c>
      <c r="H139" s="223" t="s">
        <v>146</v>
      </c>
      <c r="I139" s="340" t="s">
        <v>75</v>
      </c>
      <c r="J139" s="223" t="s">
        <v>75</v>
      </c>
      <c r="K139" s="340" t="s">
        <v>75</v>
      </c>
    </row>
    <row r="140" spans="2:11" ht="15" thickBot="1" x14ac:dyDescent="0.4">
      <c r="B140" s="7" t="s">
        <v>223</v>
      </c>
      <c r="D140" s="202">
        <v>2166901</v>
      </c>
      <c r="E140" s="202">
        <v>692761</v>
      </c>
      <c r="F140" s="202" t="s">
        <v>147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224</v>
      </c>
      <c r="D142" s="173">
        <v>2166901</v>
      </c>
      <c r="E142" s="173">
        <v>692761</v>
      </c>
      <c r="F142" s="173" t="s">
        <v>147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74</v>
      </c>
      <c r="D143" s="170" t="s">
        <v>75</v>
      </c>
      <c r="E143" s="170" t="s">
        <v>75</v>
      </c>
      <c r="F143" s="170" t="s">
        <v>75</v>
      </c>
      <c r="G143" s="170" t="s">
        <v>75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76</v>
      </c>
      <c r="D144" s="281" t="s">
        <v>75</v>
      </c>
      <c r="E144" s="281" t="s">
        <v>75</v>
      </c>
      <c r="F144" s="281" t="s">
        <v>148</v>
      </c>
      <c r="G144" s="281" t="s">
        <v>149</v>
      </c>
      <c r="H144" s="281" t="s">
        <v>75</v>
      </c>
      <c r="I144" s="343" t="s">
        <v>150</v>
      </c>
      <c r="J144" s="282" t="s">
        <v>151</v>
      </c>
      <c r="K144" s="340" t="s">
        <v>132</v>
      </c>
    </row>
    <row r="145" spans="2:11" x14ac:dyDescent="0.35">
      <c r="B145" s="165" t="s">
        <v>77</v>
      </c>
      <c r="D145" s="283" t="s">
        <v>75</v>
      </c>
      <c r="E145" s="283" t="s">
        <v>75</v>
      </c>
      <c r="F145" s="283" t="s">
        <v>148</v>
      </c>
      <c r="G145" s="283" t="s">
        <v>149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78</v>
      </c>
      <c r="D146" s="141">
        <v>72445</v>
      </c>
      <c r="E146" s="141">
        <v>25530</v>
      </c>
      <c r="F146" s="141" t="s">
        <v>75</v>
      </c>
      <c r="G146" s="141" t="s">
        <v>75</v>
      </c>
      <c r="H146" s="141" t="s">
        <v>75</v>
      </c>
      <c r="I146" s="339">
        <v>97975</v>
      </c>
      <c r="J146" s="141" t="s">
        <v>75</v>
      </c>
      <c r="K146" s="339">
        <v>97975</v>
      </c>
    </row>
    <row r="147" spans="2:11" x14ac:dyDescent="0.35">
      <c r="B147" s="164" t="s">
        <v>79</v>
      </c>
      <c r="D147" s="170" t="s">
        <v>75</v>
      </c>
      <c r="E147" s="170" t="s">
        <v>75</v>
      </c>
      <c r="F147" s="170" t="s">
        <v>75</v>
      </c>
      <c r="G147" s="170" t="s">
        <v>75</v>
      </c>
      <c r="H147" s="170" t="s">
        <v>152</v>
      </c>
      <c r="I147" s="339" t="s">
        <v>152</v>
      </c>
      <c r="J147" s="170" t="s">
        <v>75</v>
      </c>
      <c r="K147" s="339" t="s">
        <v>152</v>
      </c>
    </row>
    <row r="148" spans="2:11" x14ac:dyDescent="0.35">
      <c r="B148" s="164" t="s">
        <v>144</v>
      </c>
      <c r="D148" s="170" t="s">
        <v>75</v>
      </c>
      <c r="E148" s="170" t="s">
        <v>153</v>
      </c>
      <c r="F148" s="170" t="s">
        <v>75</v>
      </c>
      <c r="G148" s="170" t="s">
        <v>75</v>
      </c>
      <c r="H148" s="170" t="s">
        <v>140</v>
      </c>
      <c r="I148" s="339" t="s">
        <v>153</v>
      </c>
      <c r="J148" s="170" t="s">
        <v>75</v>
      </c>
      <c r="K148" s="339">
        <v>-100016</v>
      </c>
    </row>
    <row r="149" spans="2:11" x14ac:dyDescent="0.35">
      <c r="B149" s="164" t="s">
        <v>80</v>
      </c>
      <c r="D149" s="282" t="s">
        <v>75</v>
      </c>
      <c r="E149" s="282" t="s">
        <v>154</v>
      </c>
      <c r="F149" s="282" t="s">
        <v>75</v>
      </c>
      <c r="G149" s="282" t="s">
        <v>75</v>
      </c>
      <c r="H149" s="224">
        <v>2932</v>
      </c>
      <c r="I149" s="340" t="s">
        <v>75</v>
      </c>
      <c r="J149" s="282" t="s">
        <v>75</v>
      </c>
      <c r="K149" s="340" t="s">
        <v>75</v>
      </c>
    </row>
    <row r="150" spans="2:11" ht="15" thickBot="1" x14ac:dyDescent="0.4">
      <c r="B150" s="153" t="s">
        <v>225</v>
      </c>
      <c r="D150" s="201">
        <v>2239346</v>
      </c>
      <c r="E150" s="201">
        <v>615343</v>
      </c>
      <c r="F150" s="201" t="s">
        <v>155</v>
      </c>
      <c r="G150" s="201" t="s">
        <v>156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256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683"/>
      <c r="D153" s="320"/>
      <c r="E153" s="320"/>
      <c r="F153" s="714" t="s">
        <v>45</v>
      </c>
      <c r="G153" s="715"/>
      <c r="H153" s="320"/>
      <c r="I153" s="320"/>
      <c r="J153" s="320"/>
      <c r="K153" s="320"/>
    </row>
    <row r="154" spans="2:11" ht="63" thickBot="1" x14ac:dyDescent="0.4">
      <c r="B154" s="684"/>
      <c r="D154" s="318" t="s">
        <v>43</v>
      </c>
      <c r="E154" s="318" t="s">
        <v>44</v>
      </c>
      <c r="F154" s="318" t="s">
        <v>180</v>
      </c>
      <c r="G154" s="318" t="s">
        <v>181</v>
      </c>
      <c r="H154" s="318" t="s">
        <v>133</v>
      </c>
      <c r="I154" s="318" t="s">
        <v>136</v>
      </c>
      <c r="J154" s="318" t="s">
        <v>72</v>
      </c>
      <c r="K154" s="318" t="s">
        <v>73</v>
      </c>
    </row>
    <row r="155" spans="2:11" x14ac:dyDescent="0.35">
      <c r="B155" s="320"/>
      <c r="D155" s="320" t="s">
        <v>0</v>
      </c>
      <c r="E155" s="336" t="s">
        <v>260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228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182</v>
      </c>
      <c r="D158" s="170" t="s">
        <v>183</v>
      </c>
      <c r="E158" s="170" t="s">
        <v>183</v>
      </c>
      <c r="F158" s="170" t="s">
        <v>184</v>
      </c>
      <c r="G158" s="170" t="s">
        <v>183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76</v>
      </c>
      <c r="D159" s="223" t="s">
        <v>183</v>
      </c>
      <c r="E159" s="223" t="s">
        <v>183</v>
      </c>
      <c r="F159" s="223" t="s">
        <v>183</v>
      </c>
      <c r="G159" s="223">
        <v>77</v>
      </c>
      <c r="H159" s="223" t="s">
        <v>183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77</v>
      </c>
      <c r="D160" s="170" t="s">
        <v>183</v>
      </c>
      <c r="E160" s="170" t="s">
        <v>183</v>
      </c>
      <c r="F160" s="170" t="s">
        <v>183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78</v>
      </c>
      <c r="D161" s="170">
        <v>72445</v>
      </c>
      <c r="E161" s="170">
        <v>26051</v>
      </c>
      <c r="F161" s="170" t="s">
        <v>183</v>
      </c>
      <c r="G161" s="170" t="s">
        <v>183</v>
      </c>
      <c r="H161" s="170" t="s">
        <v>183</v>
      </c>
      <c r="I161" s="339">
        <v>98496</v>
      </c>
      <c r="J161" s="170" t="s">
        <v>183</v>
      </c>
      <c r="K161" s="339">
        <v>98496</v>
      </c>
    </row>
    <row r="162" spans="2:12" x14ac:dyDescent="0.35">
      <c r="B162" s="164" t="s">
        <v>144</v>
      </c>
      <c r="D162" s="170" t="s">
        <v>183</v>
      </c>
      <c r="E162" s="170">
        <v>-100015</v>
      </c>
      <c r="F162" s="170" t="s">
        <v>183</v>
      </c>
      <c r="G162" s="170" t="s">
        <v>183</v>
      </c>
      <c r="H162" s="170" t="s">
        <v>183</v>
      </c>
      <c r="I162" s="339">
        <v>-100015</v>
      </c>
      <c r="J162" s="170" t="s">
        <v>183</v>
      </c>
      <c r="K162" s="339">
        <v>-100015</v>
      </c>
    </row>
    <row r="163" spans="2:12" ht="15" thickBot="1" x14ac:dyDescent="0.4">
      <c r="B163" s="154" t="s">
        <v>246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229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182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76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77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185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250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195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711" t="s">
        <v>45</v>
      </c>
      <c r="G174" s="712"/>
      <c r="H174" s="346"/>
      <c r="I174" s="346"/>
      <c r="J174" s="346"/>
      <c r="K174" s="346"/>
      <c r="L174" s="346"/>
    </row>
    <row r="175" spans="2:12" ht="75.5" thickBot="1" x14ac:dyDescent="0.4">
      <c r="B175" s="345"/>
      <c r="D175" s="347" t="s">
        <v>43</v>
      </c>
      <c r="E175" s="347" t="s">
        <v>44</v>
      </c>
      <c r="F175" s="347" t="s">
        <v>190</v>
      </c>
      <c r="G175" s="348" t="s">
        <v>191</v>
      </c>
      <c r="H175" s="347" t="s">
        <v>186</v>
      </c>
      <c r="I175" s="347" t="s">
        <v>133</v>
      </c>
      <c r="J175" s="347" t="s">
        <v>136</v>
      </c>
      <c r="K175" s="347" t="s">
        <v>72</v>
      </c>
      <c r="L175" s="347" t="s">
        <v>73</v>
      </c>
    </row>
    <row r="176" spans="2:12" x14ac:dyDescent="0.35">
      <c r="B176" s="345"/>
      <c r="D176" s="346" t="s">
        <v>0</v>
      </c>
      <c r="E176" s="349" t="s">
        <v>348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273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182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192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77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78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79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144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80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277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275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182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192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77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79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185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80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278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261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711" t="s">
        <v>45</v>
      </c>
      <c r="G198" s="712"/>
      <c r="H198" s="346"/>
      <c r="I198" s="346"/>
      <c r="J198" s="346"/>
      <c r="K198" s="346"/>
      <c r="L198" s="346"/>
    </row>
    <row r="199" spans="2:12" ht="75.5" thickBot="1" x14ac:dyDescent="0.4">
      <c r="B199" s="345"/>
      <c r="D199" s="347" t="s">
        <v>43</v>
      </c>
      <c r="E199" s="347" t="s">
        <v>44</v>
      </c>
      <c r="F199" s="347" t="s">
        <v>190</v>
      </c>
      <c r="G199" s="348" t="s">
        <v>191</v>
      </c>
      <c r="H199" s="347" t="s">
        <v>186</v>
      </c>
      <c r="I199" s="347" t="s">
        <v>133</v>
      </c>
      <c r="J199" s="347" t="s">
        <v>136</v>
      </c>
      <c r="K199" s="347" t="s">
        <v>72</v>
      </c>
      <c r="L199" s="347" t="s">
        <v>73</v>
      </c>
    </row>
    <row r="200" spans="2:12" x14ac:dyDescent="0.35">
      <c r="B200" s="345"/>
      <c r="D200" s="346" t="s">
        <v>0</v>
      </c>
      <c r="E200" s="349" t="s">
        <v>348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273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182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192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77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78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79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144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80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274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275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182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192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77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79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185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80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276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280</v>
      </c>
    </row>
    <row r="223" spans="2:12" ht="15" thickBot="1" x14ac:dyDescent="0.4">
      <c r="B223" s="345"/>
      <c r="D223" s="346"/>
      <c r="E223" s="346"/>
      <c r="F223" s="711" t="s">
        <v>45</v>
      </c>
      <c r="G223" s="712"/>
      <c r="H223" s="346"/>
      <c r="I223" s="346"/>
      <c r="J223" s="346"/>
      <c r="K223" s="346"/>
      <c r="L223" s="346"/>
    </row>
    <row r="224" spans="2:12" ht="75.5" thickBot="1" x14ac:dyDescent="0.4">
      <c r="B224" s="345"/>
      <c r="D224" s="347" t="s">
        <v>43</v>
      </c>
      <c r="E224" s="347" t="s">
        <v>44</v>
      </c>
      <c r="F224" s="347" t="s">
        <v>190</v>
      </c>
      <c r="G224" s="348" t="s">
        <v>191</v>
      </c>
      <c r="H224" s="347" t="s">
        <v>186</v>
      </c>
      <c r="I224" s="347" t="s">
        <v>133</v>
      </c>
      <c r="J224" s="347" t="s">
        <v>136</v>
      </c>
      <c r="K224" s="347" t="s">
        <v>72</v>
      </c>
      <c r="L224" s="347" t="s">
        <v>73</v>
      </c>
    </row>
    <row r="225" spans="2:12" x14ac:dyDescent="0.35">
      <c r="B225" s="345"/>
      <c r="D225" s="346" t="s">
        <v>0</v>
      </c>
      <c r="E225" s="349" t="s">
        <v>348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327</v>
      </c>
      <c r="D227" s="268" t="s">
        <v>325</v>
      </c>
      <c r="E227" s="173" t="s">
        <v>326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74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310</v>
      </c>
      <c r="J228" s="350" t="s">
        <v>310</v>
      </c>
      <c r="K228" s="268" t="s">
        <v>311</v>
      </c>
      <c r="L228" s="350">
        <v>78282</v>
      </c>
    </row>
    <row r="229" spans="2:12" ht="15" thickBot="1" x14ac:dyDescent="0.4">
      <c r="B229" s="189" t="s">
        <v>328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312</v>
      </c>
      <c r="K229" s="170" t="s">
        <v>151</v>
      </c>
      <c r="L229" s="339">
        <v>-33400</v>
      </c>
    </row>
    <row r="230" spans="2:12" x14ac:dyDescent="0.35">
      <c r="B230" s="190" t="s">
        <v>77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313</v>
      </c>
      <c r="K230" s="272">
        <v>1123</v>
      </c>
      <c r="L230" s="351">
        <v>44882</v>
      </c>
    </row>
    <row r="231" spans="2:12" x14ac:dyDescent="0.35">
      <c r="B231" s="189" t="s">
        <v>78</v>
      </c>
      <c r="D231" s="269" t="s">
        <v>314</v>
      </c>
      <c r="E231" s="274" t="s">
        <v>315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316</v>
      </c>
      <c r="K231" s="273" t="s">
        <v>18</v>
      </c>
      <c r="L231" s="350">
        <v>97974</v>
      </c>
    </row>
    <row r="232" spans="2:12" x14ac:dyDescent="0.35">
      <c r="B232" s="189" t="s">
        <v>79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144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329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330</v>
      </c>
      <c r="D235" s="275">
        <v>2239346</v>
      </c>
      <c r="E235" s="275">
        <v>615343</v>
      </c>
      <c r="F235" s="275" t="s">
        <v>317</v>
      </c>
      <c r="G235" s="279" t="s">
        <v>156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331</v>
      </c>
      <c r="D237" s="268">
        <v>2239346</v>
      </c>
      <c r="E237" s="173" t="s">
        <v>282</v>
      </c>
      <c r="F237" s="173" t="s">
        <v>317</v>
      </c>
      <c r="G237" s="273" t="s">
        <v>156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74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328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77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79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185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318</v>
      </c>
      <c r="K242" s="170">
        <v>-63357</v>
      </c>
      <c r="L242" s="350">
        <v>-40000</v>
      </c>
    </row>
    <row r="243" spans="2:12" ht="15" thickBot="1" x14ac:dyDescent="0.4">
      <c r="B243" s="189" t="s">
        <v>332</v>
      </c>
      <c r="D243" s="269" t="s">
        <v>18</v>
      </c>
      <c r="E243" s="274" t="s">
        <v>319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333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347</v>
      </c>
    </row>
    <row r="248" spans="2:12" ht="15" thickBot="1" x14ac:dyDescent="0.4">
      <c r="B248" s="345"/>
      <c r="D248" s="346"/>
      <c r="E248" s="346"/>
      <c r="F248" s="711" t="s">
        <v>45</v>
      </c>
      <c r="G248" s="712"/>
      <c r="H248" s="346"/>
      <c r="I248" s="346"/>
      <c r="J248" s="346"/>
      <c r="K248" s="346"/>
      <c r="L248" s="346"/>
    </row>
    <row r="249" spans="2:12" ht="75.5" thickBot="1" x14ac:dyDescent="0.4">
      <c r="B249" s="345"/>
      <c r="D249" s="347" t="s">
        <v>43</v>
      </c>
      <c r="E249" s="347" t="s">
        <v>44</v>
      </c>
      <c r="F249" s="347" t="s">
        <v>338</v>
      </c>
      <c r="G249" s="348" t="s">
        <v>191</v>
      </c>
      <c r="H249" s="346" t="s">
        <v>186</v>
      </c>
      <c r="I249" s="347" t="s">
        <v>339</v>
      </c>
      <c r="J249" s="347" t="s">
        <v>136</v>
      </c>
      <c r="K249" s="347" t="s">
        <v>72</v>
      </c>
      <c r="L249" s="347" t="s">
        <v>73</v>
      </c>
    </row>
    <row r="250" spans="2:12" ht="15" thickBot="1" x14ac:dyDescent="0.4">
      <c r="B250" s="345"/>
      <c r="D250" s="346" t="s">
        <v>340</v>
      </c>
      <c r="E250" s="346" t="s">
        <v>0</v>
      </c>
      <c r="F250" s="711" t="s">
        <v>340</v>
      </c>
      <c r="G250" s="712" t="s">
        <v>340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275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182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341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77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185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342</v>
      </c>
      <c r="L255" s="357">
        <v>-40000</v>
      </c>
    </row>
    <row r="256" spans="2:12" ht="15" thickBot="1" x14ac:dyDescent="0.4">
      <c r="B256" s="285" t="s">
        <v>343</v>
      </c>
      <c r="D256" s="294">
        <v>2239346</v>
      </c>
      <c r="E256" s="294">
        <v>615343</v>
      </c>
      <c r="F256" s="295" t="s">
        <v>317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344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182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345</v>
      </c>
      <c r="K259" s="274" t="s">
        <v>18</v>
      </c>
      <c r="L259" s="346" t="s">
        <v>345</v>
      </c>
    </row>
    <row r="260" spans="2:12" ht="15" thickBot="1" x14ac:dyDescent="0.4">
      <c r="B260" s="289" t="s">
        <v>341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77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346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375</v>
      </c>
    </row>
    <row r="265" spans="2:12" ht="15" thickBot="1" x14ac:dyDescent="0.4">
      <c r="B265" s="345"/>
      <c r="D265" s="346"/>
      <c r="E265" s="346"/>
      <c r="F265" s="711" t="s">
        <v>45</v>
      </c>
      <c r="G265" s="712"/>
      <c r="H265" s="346"/>
      <c r="I265" s="346"/>
      <c r="J265" s="346"/>
      <c r="K265" s="346"/>
      <c r="L265" s="346"/>
    </row>
    <row r="266" spans="2:12" ht="75.5" thickBot="1" x14ac:dyDescent="0.4">
      <c r="B266" s="345"/>
      <c r="D266" s="347" t="s">
        <v>43</v>
      </c>
      <c r="E266" s="347" t="s">
        <v>44</v>
      </c>
      <c r="F266" s="347" t="s">
        <v>338</v>
      </c>
      <c r="G266" s="348" t="s">
        <v>191</v>
      </c>
      <c r="H266" s="346" t="s">
        <v>186</v>
      </c>
      <c r="I266" s="347" t="s">
        <v>339</v>
      </c>
      <c r="J266" s="347" t="s">
        <v>136</v>
      </c>
      <c r="K266" s="347" t="s">
        <v>72</v>
      </c>
      <c r="L266" s="347" t="s">
        <v>73</v>
      </c>
    </row>
    <row r="267" spans="2:12" ht="15" thickBot="1" x14ac:dyDescent="0.4">
      <c r="B267" s="345"/>
      <c r="D267" s="346"/>
      <c r="E267" s="346"/>
      <c r="F267" s="711"/>
      <c r="G267" s="712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340</v>
      </c>
      <c r="E268" s="347" t="s">
        <v>0</v>
      </c>
      <c r="F268" s="347" t="s">
        <v>340</v>
      </c>
      <c r="G268" s="347" t="s">
        <v>340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275</v>
      </c>
      <c r="D269" s="268">
        <v>2239346</v>
      </c>
      <c r="E269" s="268">
        <v>615343</v>
      </c>
      <c r="F269" s="366">
        <v>-46986</v>
      </c>
      <c r="G269" s="367" t="s">
        <v>156</v>
      </c>
      <c r="H269" s="367" t="s">
        <v>18</v>
      </c>
      <c r="I269" s="366">
        <v>525721</v>
      </c>
      <c r="J269" s="350" t="s">
        <v>360</v>
      </c>
      <c r="K269" s="268">
        <v>63500</v>
      </c>
      <c r="L269" s="350" t="s">
        <v>361</v>
      </c>
    </row>
    <row r="270" spans="2:12" x14ac:dyDescent="0.35">
      <c r="B270" s="286" t="s">
        <v>182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362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363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77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79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364</v>
      </c>
      <c r="J274" s="350" t="s">
        <v>364</v>
      </c>
      <c r="K274" s="375" t="s">
        <v>18</v>
      </c>
      <c r="L274" s="350" t="s">
        <v>364</v>
      </c>
    </row>
    <row r="275" spans="2:13" x14ac:dyDescent="0.35">
      <c r="B275" s="286" t="s">
        <v>185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342</v>
      </c>
      <c r="L275" s="350">
        <v>-40000</v>
      </c>
    </row>
    <row r="276" spans="2:13" ht="15" thickBot="1" x14ac:dyDescent="0.4">
      <c r="B276" s="286" t="s">
        <v>365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366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367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368</v>
      </c>
      <c r="K277" s="379" t="s">
        <v>18</v>
      </c>
      <c r="L277" s="350" t="s">
        <v>368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344</v>
      </c>
      <c r="D279" s="268">
        <v>2239346</v>
      </c>
      <c r="E279" s="268">
        <v>619407</v>
      </c>
      <c r="F279" s="273" t="s">
        <v>369</v>
      </c>
      <c r="G279" s="268">
        <v>1101</v>
      </c>
      <c r="H279" s="268">
        <v>31500</v>
      </c>
      <c r="I279" s="268">
        <v>466392</v>
      </c>
      <c r="J279" s="350" t="s">
        <v>370</v>
      </c>
      <c r="K279" s="273" t="s">
        <v>18</v>
      </c>
      <c r="L279" s="350" t="s">
        <v>370</v>
      </c>
    </row>
    <row r="280" spans="2:13" x14ac:dyDescent="0.35">
      <c r="B280" s="289" t="s">
        <v>182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362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363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77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365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371</v>
      </c>
      <c r="D285" s="379" t="s">
        <v>372</v>
      </c>
      <c r="E285" s="376">
        <v>618531</v>
      </c>
      <c r="F285" s="379" t="s">
        <v>369</v>
      </c>
      <c r="G285" s="376">
        <v>-1828</v>
      </c>
      <c r="H285" s="376">
        <v>59151</v>
      </c>
      <c r="I285" s="376">
        <v>272679</v>
      </c>
      <c r="J285" s="350" t="s">
        <v>373</v>
      </c>
      <c r="K285" s="379" t="s">
        <v>18</v>
      </c>
      <c r="L285" s="350" t="s">
        <v>374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703" t="s">
        <v>45</v>
      </c>
      <c r="G288" s="703"/>
      <c r="H288" s="403"/>
      <c r="I288" s="403"/>
      <c r="J288" s="403"/>
      <c r="K288" s="403"/>
      <c r="L288" s="403"/>
    </row>
    <row r="289" spans="2:12" x14ac:dyDescent="0.35">
      <c r="B289" s="345"/>
      <c r="D289" s="692" t="s">
        <v>43</v>
      </c>
      <c r="E289" s="692" t="s">
        <v>44</v>
      </c>
      <c r="F289" s="693" t="s">
        <v>338</v>
      </c>
      <c r="G289" s="693" t="s">
        <v>191</v>
      </c>
      <c r="H289" s="403"/>
      <c r="I289" s="692" t="s">
        <v>339</v>
      </c>
      <c r="J289" s="692" t="s">
        <v>136</v>
      </c>
      <c r="K289" s="692" t="s">
        <v>72</v>
      </c>
      <c r="L289" s="692" t="s">
        <v>73</v>
      </c>
    </row>
    <row r="290" spans="2:12" ht="42.5" thickBot="1" x14ac:dyDescent="0.4">
      <c r="B290" s="345"/>
      <c r="D290" s="710"/>
      <c r="E290" s="710"/>
      <c r="F290" s="710"/>
      <c r="G290" s="710"/>
      <c r="H290" s="404" t="s">
        <v>186</v>
      </c>
      <c r="I290" s="710"/>
      <c r="J290" s="710"/>
      <c r="K290" s="710"/>
      <c r="L290" s="710"/>
    </row>
    <row r="291" spans="2:12" x14ac:dyDescent="0.35">
      <c r="B291" s="401"/>
      <c r="D291" s="403" t="s">
        <v>340</v>
      </c>
      <c r="E291" s="403" t="s">
        <v>0</v>
      </c>
      <c r="F291" s="403" t="s">
        <v>340</v>
      </c>
      <c r="G291" s="403" t="s">
        <v>340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344</v>
      </c>
      <c r="D292" s="384">
        <v>2239346</v>
      </c>
      <c r="E292" s="384">
        <v>619407</v>
      </c>
      <c r="F292" s="385" t="s">
        <v>369</v>
      </c>
      <c r="G292" s="384">
        <v>1101</v>
      </c>
      <c r="H292" s="384">
        <v>31500</v>
      </c>
      <c r="I292" s="384">
        <v>466392</v>
      </c>
      <c r="J292" s="402" t="s">
        <v>370</v>
      </c>
      <c r="K292" s="385" t="s">
        <v>18</v>
      </c>
      <c r="L292" s="402" t="s">
        <v>370</v>
      </c>
    </row>
    <row r="293" spans="2:12" x14ac:dyDescent="0.35">
      <c r="B293" s="386" t="s">
        <v>182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383</v>
      </c>
      <c r="K293" s="387" t="s">
        <v>18</v>
      </c>
      <c r="L293" s="402" t="s">
        <v>383</v>
      </c>
    </row>
    <row r="294" spans="2:12" x14ac:dyDescent="0.35">
      <c r="B294" s="386" t="s">
        <v>362</v>
      </c>
      <c r="D294" s="695" t="s">
        <v>18</v>
      </c>
      <c r="E294" s="695" t="s">
        <v>18</v>
      </c>
      <c r="F294" s="695" t="s">
        <v>18</v>
      </c>
      <c r="G294" s="697">
        <v>3676</v>
      </c>
      <c r="H294" s="697">
        <v>10145</v>
      </c>
      <c r="I294" s="695" t="s">
        <v>18</v>
      </c>
      <c r="J294" s="701">
        <v>13821</v>
      </c>
      <c r="K294" s="695" t="s">
        <v>18</v>
      </c>
      <c r="L294" s="701">
        <v>13821</v>
      </c>
    </row>
    <row r="295" spans="2:12" ht="15" thickBot="1" x14ac:dyDescent="0.4">
      <c r="B295" s="386" t="s">
        <v>363</v>
      </c>
      <c r="D295" s="696"/>
      <c r="E295" s="696"/>
      <c r="F295" s="696"/>
      <c r="G295" s="698"/>
      <c r="H295" s="698"/>
      <c r="I295" s="696"/>
      <c r="J295" s="702"/>
      <c r="K295" s="696"/>
      <c r="L295" s="702"/>
    </row>
    <row r="296" spans="2:12" x14ac:dyDescent="0.35">
      <c r="B296" s="383" t="s">
        <v>77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384</v>
      </c>
      <c r="K296" s="387" t="s">
        <v>18</v>
      </c>
      <c r="L296" s="402" t="s">
        <v>384</v>
      </c>
    </row>
    <row r="297" spans="2:12" ht="15" thickBot="1" x14ac:dyDescent="0.4">
      <c r="B297" s="386" t="s">
        <v>365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385</v>
      </c>
      <c r="D298" s="390" t="s">
        <v>372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386</v>
      </c>
      <c r="K298" s="390" t="s">
        <v>18</v>
      </c>
      <c r="L298" s="406" t="s">
        <v>387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275</v>
      </c>
      <c r="D300" s="384">
        <v>2239346</v>
      </c>
      <c r="E300" s="384">
        <v>615343</v>
      </c>
      <c r="F300" s="393">
        <v>-46986</v>
      </c>
      <c r="G300" s="392" t="s">
        <v>156</v>
      </c>
      <c r="H300" s="392" t="s">
        <v>18</v>
      </c>
      <c r="I300" s="393">
        <v>525721</v>
      </c>
      <c r="J300" s="402" t="s">
        <v>360</v>
      </c>
      <c r="K300" s="384">
        <v>63500</v>
      </c>
      <c r="L300" s="402" t="s">
        <v>361</v>
      </c>
    </row>
    <row r="301" spans="2:12" x14ac:dyDescent="0.35">
      <c r="B301" s="394" t="s">
        <v>182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362</v>
      </c>
      <c r="D302" s="695" t="s">
        <v>18</v>
      </c>
      <c r="E302" s="695" t="s">
        <v>18</v>
      </c>
      <c r="F302" s="706">
        <v>53764</v>
      </c>
      <c r="G302" s="708">
        <v>413</v>
      </c>
      <c r="H302" s="706">
        <v>23689</v>
      </c>
      <c r="I302" s="708" t="s">
        <v>18</v>
      </c>
      <c r="J302" s="701">
        <v>77866</v>
      </c>
      <c r="K302" s="695" t="s">
        <v>18</v>
      </c>
      <c r="L302" s="701">
        <v>77866</v>
      </c>
    </row>
    <row r="303" spans="2:12" ht="15" thickBot="1" x14ac:dyDescent="0.4">
      <c r="B303" s="394" t="s">
        <v>363</v>
      </c>
      <c r="D303" s="696"/>
      <c r="E303" s="696"/>
      <c r="F303" s="707"/>
      <c r="G303" s="709"/>
      <c r="H303" s="707"/>
      <c r="I303" s="709"/>
      <c r="J303" s="702"/>
      <c r="K303" s="696"/>
      <c r="L303" s="702"/>
    </row>
    <row r="304" spans="2:12" ht="15" thickBot="1" x14ac:dyDescent="0.4">
      <c r="B304" s="389" t="s">
        <v>77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79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364</v>
      </c>
      <c r="K305" s="399" t="s">
        <v>18</v>
      </c>
      <c r="L305" s="402" t="s">
        <v>364</v>
      </c>
    </row>
    <row r="306" spans="2:12" x14ac:dyDescent="0.35">
      <c r="B306" s="394" t="s">
        <v>185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320</v>
      </c>
    </row>
    <row r="307" spans="2:12" ht="15" thickBot="1" x14ac:dyDescent="0.4">
      <c r="B307" s="394" t="s">
        <v>365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388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389</v>
      </c>
      <c r="K308" s="390" t="s">
        <v>18</v>
      </c>
      <c r="L308" s="410" t="s">
        <v>389</v>
      </c>
    </row>
    <row r="309" spans="2:12" ht="15" thickTop="1" x14ac:dyDescent="0.35"/>
    <row r="311" spans="2:12" x14ac:dyDescent="0.35">
      <c r="B311" s="401"/>
      <c r="D311" s="402"/>
      <c r="E311" s="416"/>
      <c r="F311" s="713" t="s">
        <v>45</v>
      </c>
      <c r="G311" s="713"/>
      <c r="H311" s="416"/>
      <c r="I311" s="416"/>
      <c r="J311" s="416"/>
      <c r="K311" s="416"/>
      <c r="L311" s="416"/>
    </row>
    <row r="312" spans="2:12" ht="34.5" x14ac:dyDescent="0.35">
      <c r="B312" s="401" t="s">
        <v>396</v>
      </c>
      <c r="D312" s="692" t="s">
        <v>43</v>
      </c>
      <c r="E312" s="692" t="s">
        <v>44</v>
      </c>
      <c r="F312" s="416" t="s">
        <v>397</v>
      </c>
      <c r="G312" s="692" t="s">
        <v>191</v>
      </c>
      <c r="H312" s="692" t="s">
        <v>186</v>
      </c>
      <c r="I312" s="692" t="s">
        <v>339</v>
      </c>
      <c r="J312" s="692" t="s">
        <v>136</v>
      </c>
      <c r="K312" s="692" t="s">
        <v>72</v>
      </c>
      <c r="L312" s="692" t="s">
        <v>73</v>
      </c>
    </row>
    <row r="313" spans="2:12" x14ac:dyDescent="0.35">
      <c r="B313" s="401"/>
      <c r="D313" s="692"/>
      <c r="E313" s="692"/>
      <c r="F313" s="416" t="s">
        <v>398</v>
      </c>
      <c r="G313" s="692"/>
      <c r="H313" s="692"/>
      <c r="I313" s="692"/>
      <c r="J313" s="692"/>
      <c r="K313" s="692"/>
      <c r="L313" s="692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399</v>
      </c>
      <c r="D315" s="385" t="s">
        <v>372</v>
      </c>
      <c r="E315" s="384">
        <v>619407</v>
      </c>
      <c r="F315" s="385" t="s">
        <v>369</v>
      </c>
      <c r="G315" s="384">
        <v>1101</v>
      </c>
      <c r="H315" s="384">
        <v>31500</v>
      </c>
      <c r="I315" s="384">
        <v>446471</v>
      </c>
      <c r="J315" s="402" t="s">
        <v>400</v>
      </c>
      <c r="K315" s="415" t="s">
        <v>18</v>
      </c>
      <c r="L315" s="402" t="s">
        <v>400</v>
      </c>
    </row>
    <row r="316" spans="2:12" x14ac:dyDescent="0.35">
      <c r="B316" s="394" t="s">
        <v>74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401</v>
      </c>
      <c r="J316" s="402" t="s">
        <v>401</v>
      </c>
      <c r="K316" s="415" t="s">
        <v>18</v>
      </c>
      <c r="L316" s="402" t="s">
        <v>401</v>
      </c>
    </row>
    <row r="317" spans="2:12" x14ac:dyDescent="0.35">
      <c r="B317" s="394" t="s">
        <v>402</v>
      </c>
      <c r="D317" s="695" t="s">
        <v>18</v>
      </c>
      <c r="E317" s="695" t="s">
        <v>18</v>
      </c>
      <c r="F317" s="697">
        <v>17401</v>
      </c>
      <c r="G317" s="695" t="s">
        <v>404</v>
      </c>
      <c r="H317" s="697">
        <v>28470</v>
      </c>
      <c r="I317" s="704" t="s">
        <v>18</v>
      </c>
      <c r="J317" s="701">
        <v>42696</v>
      </c>
      <c r="K317" s="695" t="s">
        <v>18</v>
      </c>
      <c r="L317" s="701">
        <v>42696</v>
      </c>
    </row>
    <row r="318" spans="2:12" ht="15" thickBot="1" x14ac:dyDescent="0.4">
      <c r="B318" s="394" t="s">
        <v>403</v>
      </c>
      <c r="D318" s="696"/>
      <c r="E318" s="696"/>
      <c r="F318" s="698"/>
      <c r="G318" s="696"/>
      <c r="H318" s="698"/>
      <c r="I318" s="705"/>
      <c r="J318" s="702"/>
      <c r="K318" s="696"/>
      <c r="L318" s="702"/>
    </row>
    <row r="319" spans="2:12" x14ac:dyDescent="0.35">
      <c r="B319" s="389" t="s">
        <v>77</v>
      </c>
      <c r="D319" s="385" t="s">
        <v>18</v>
      </c>
      <c r="E319" s="385" t="s">
        <v>18</v>
      </c>
      <c r="F319" s="384">
        <v>17401</v>
      </c>
      <c r="G319" s="385" t="s">
        <v>404</v>
      </c>
      <c r="H319" s="384">
        <v>28470</v>
      </c>
      <c r="I319" s="385" t="s">
        <v>401</v>
      </c>
      <c r="J319" s="402" t="s">
        <v>405</v>
      </c>
      <c r="K319" s="385" t="s">
        <v>18</v>
      </c>
      <c r="L319" s="402" t="s">
        <v>405</v>
      </c>
    </row>
    <row r="320" spans="2:12" x14ac:dyDescent="0.35">
      <c r="B320" s="394" t="s">
        <v>406</v>
      </c>
      <c r="D320" s="695" t="s">
        <v>18</v>
      </c>
      <c r="E320" s="695">
        <v>-741</v>
      </c>
      <c r="F320" s="695" t="s">
        <v>18</v>
      </c>
      <c r="G320" s="695" t="s">
        <v>18</v>
      </c>
      <c r="H320" s="695" t="s">
        <v>18</v>
      </c>
      <c r="I320" s="695">
        <v>741</v>
      </c>
      <c r="J320" s="699" t="s">
        <v>18</v>
      </c>
      <c r="K320" s="695" t="s">
        <v>18</v>
      </c>
      <c r="L320" s="699" t="s">
        <v>18</v>
      </c>
    </row>
    <row r="321" spans="2:12" ht="15" thickBot="1" x14ac:dyDescent="0.4">
      <c r="B321" s="394" t="s">
        <v>407</v>
      </c>
      <c r="D321" s="696"/>
      <c r="E321" s="696"/>
      <c r="F321" s="696"/>
      <c r="G321" s="696"/>
      <c r="H321" s="696"/>
      <c r="I321" s="696"/>
      <c r="J321" s="700"/>
      <c r="K321" s="696"/>
      <c r="L321" s="700"/>
    </row>
    <row r="322" spans="2:12" ht="15" thickBot="1" x14ac:dyDescent="0.4">
      <c r="B322" s="389" t="s">
        <v>408</v>
      </c>
      <c r="D322" s="420" t="s">
        <v>372</v>
      </c>
      <c r="E322" s="411">
        <v>618666</v>
      </c>
      <c r="F322" s="411">
        <v>13521</v>
      </c>
      <c r="G322" s="420" t="s">
        <v>409</v>
      </c>
      <c r="H322" s="411">
        <v>59970</v>
      </c>
      <c r="I322" s="411">
        <v>313440</v>
      </c>
      <c r="J322" s="422" t="s">
        <v>410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331</v>
      </c>
      <c r="D324" s="385" t="s">
        <v>411</v>
      </c>
      <c r="E324" s="385" t="s">
        <v>282</v>
      </c>
      <c r="F324" s="385" t="s">
        <v>317</v>
      </c>
      <c r="G324" s="385" t="s">
        <v>156</v>
      </c>
      <c r="H324" s="385" t="s">
        <v>18</v>
      </c>
      <c r="I324" s="384">
        <v>515392</v>
      </c>
      <c r="J324" s="402" t="s">
        <v>412</v>
      </c>
      <c r="K324" s="384">
        <v>55238</v>
      </c>
      <c r="L324" s="402" t="s">
        <v>413</v>
      </c>
    </row>
    <row r="325" spans="2:12" x14ac:dyDescent="0.35">
      <c r="B325" s="386" t="s">
        <v>74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402</v>
      </c>
      <c r="D326" s="695" t="s">
        <v>18</v>
      </c>
      <c r="E326" s="695" t="s">
        <v>18</v>
      </c>
      <c r="F326" s="697">
        <v>43106</v>
      </c>
      <c r="G326" s="697">
        <v>2732</v>
      </c>
      <c r="H326" s="697">
        <v>31500</v>
      </c>
      <c r="I326" s="695" t="s">
        <v>18</v>
      </c>
      <c r="J326" s="701">
        <v>77338</v>
      </c>
      <c r="K326" s="695" t="s">
        <v>18</v>
      </c>
      <c r="L326" s="701">
        <v>77338</v>
      </c>
    </row>
    <row r="327" spans="2:12" ht="15" thickBot="1" x14ac:dyDescent="0.4">
      <c r="B327" s="386" t="s">
        <v>403</v>
      </c>
      <c r="D327" s="696"/>
      <c r="E327" s="696"/>
      <c r="F327" s="698"/>
      <c r="G327" s="698"/>
      <c r="H327" s="698"/>
      <c r="I327" s="696"/>
      <c r="J327" s="702"/>
      <c r="K327" s="696"/>
      <c r="L327" s="702"/>
    </row>
    <row r="328" spans="2:12" x14ac:dyDescent="0.35">
      <c r="B328" s="383" t="s">
        <v>77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79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185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406</v>
      </c>
      <c r="D331" s="695" t="s">
        <v>18</v>
      </c>
      <c r="E331" s="695" t="s">
        <v>319</v>
      </c>
      <c r="F331" s="695" t="s">
        <v>18</v>
      </c>
      <c r="G331" s="695" t="s">
        <v>18</v>
      </c>
      <c r="H331" s="695" t="s">
        <v>18</v>
      </c>
      <c r="I331" s="697">
        <v>-4064</v>
      </c>
      <c r="J331" s="699" t="s">
        <v>18</v>
      </c>
      <c r="K331" s="695" t="s">
        <v>18</v>
      </c>
      <c r="L331" s="699" t="s">
        <v>18</v>
      </c>
    </row>
    <row r="332" spans="2:12" ht="15" thickBot="1" x14ac:dyDescent="0.4">
      <c r="B332" s="394" t="s">
        <v>414</v>
      </c>
      <c r="D332" s="696"/>
      <c r="E332" s="696"/>
      <c r="F332" s="696"/>
      <c r="G332" s="696"/>
      <c r="H332" s="696"/>
      <c r="I332" s="698"/>
      <c r="J332" s="700"/>
      <c r="K332" s="696"/>
      <c r="L332" s="700"/>
    </row>
    <row r="333" spans="2:12" ht="15" thickBot="1" x14ac:dyDescent="0.4">
      <c r="B333" s="389" t="s">
        <v>415</v>
      </c>
      <c r="D333" s="420" t="s">
        <v>411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400</v>
      </c>
      <c r="K333" s="420" t="s">
        <v>18</v>
      </c>
      <c r="L333" s="422" t="s">
        <v>400</v>
      </c>
    </row>
    <row r="339" spans="2:12" x14ac:dyDescent="0.35">
      <c r="B339" s="438"/>
      <c r="D339" s="438"/>
      <c r="E339" s="430"/>
      <c r="F339" s="713" t="s">
        <v>45</v>
      </c>
      <c r="G339" s="713"/>
      <c r="H339" s="430"/>
      <c r="I339" s="430"/>
      <c r="J339" s="430"/>
      <c r="K339" s="430"/>
      <c r="L339" s="430"/>
    </row>
    <row r="340" spans="2:12" ht="31.5" x14ac:dyDescent="0.35">
      <c r="B340" s="438"/>
      <c r="D340" s="692" t="s">
        <v>43</v>
      </c>
      <c r="E340" s="692" t="s">
        <v>44</v>
      </c>
      <c r="F340" s="430" t="s">
        <v>397</v>
      </c>
      <c r="G340" s="692" t="s">
        <v>191</v>
      </c>
      <c r="H340" s="692" t="s">
        <v>186</v>
      </c>
      <c r="I340" s="692" t="s">
        <v>339</v>
      </c>
      <c r="J340" s="692" t="s">
        <v>426</v>
      </c>
      <c r="K340" s="692" t="s">
        <v>427</v>
      </c>
      <c r="L340" s="692" t="s">
        <v>73</v>
      </c>
    </row>
    <row r="341" spans="2:12" x14ac:dyDescent="0.35">
      <c r="B341" s="452"/>
      <c r="D341" s="692"/>
      <c r="E341" s="692"/>
      <c r="F341" s="430" t="s">
        <v>398</v>
      </c>
      <c r="G341" s="692"/>
      <c r="H341" s="692"/>
      <c r="I341" s="692"/>
      <c r="J341" s="692"/>
      <c r="K341" s="692"/>
      <c r="L341" s="692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428</v>
      </c>
      <c r="D343" s="436" t="s">
        <v>372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410</v>
      </c>
      <c r="K343" s="431" t="s">
        <v>18</v>
      </c>
      <c r="L343" s="438" t="s">
        <v>410</v>
      </c>
    </row>
    <row r="344" spans="2:12" x14ac:dyDescent="0.35">
      <c r="B344" s="394" t="s">
        <v>182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429</v>
      </c>
      <c r="J344" s="438" t="s">
        <v>429</v>
      </c>
      <c r="K344" s="431" t="s">
        <v>18</v>
      </c>
      <c r="L344" s="438" t="s">
        <v>429</v>
      </c>
    </row>
    <row r="345" spans="2:12" ht="15" thickBot="1" x14ac:dyDescent="0.4">
      <c r="B345" s="394" t="s">
        <v>192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430</v>
      </c>
      <c r="I345" s="437" t="s">
        <v>18</v>
      </c>
      <c r="J345" s="439" t="s">
        <v>431</v>
      </c>
      <c r="K345" s="432" t="s">
        <v>18</v>
      </c>
      <c r="L345" s="439" t="s">
        <v>431</v>
      </c>
    </row>
    <row r="346" spans="2:12" ht="15" thickBot="1" x14ac:dyDescent="0.4">
      <c r="B346" s="389" t="s">
        <v>77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430</v>
      </c>
      <c r="I346" s="436" t="s">
        <v>429</v>
      </c>
      <c r="J346" s="438" t="s">
        <v>432</v>
      </c>
      <c r="K346" s="436" t="s">
        <v>18</v>
      </c>
      <c r="L346" s="438" t="s">
        <v>432</v>
      </c>
    </row>
    <row r="347" spans="2:12" ht="15" thickBot="1" x14ac:dyDescent="0.4">
      <c r="B347" s="389" t="s">
        <v>433</v>
      </c>
      <c r="D347" s="448" t="s">
        <v>372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434</v>
      </c>
      <c r="K347" s="448" t="s">
        <v>18</v>
      </c>
      <c r="L347" s="453" t="s">
        <v>434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344</v>
      </c>
      <c r="D350" s="436" t="s">
        <v>372</v>
      </c>
      <c r="E350" s="384">
        <v>619407</v>
      </c>
      <c r="F350" s="436" t="s">
        <v>369</v>
      </c>
      <c r="G350" s="384">
        <v>1101</v>
      </c>
      <c r="H350" s="384">
        <v>31500</v>
      </c>
      <c r="I350" s="384">
        <v>446471</v>
      </c>
      <c r="J350" s="438" t="s">
        <v>400</v>
      </c>
      <c r="K350" s="431" t="s">
        <v>18</v>
      </c>
      <c r="L350" s="438" t="s">
        <v>400</v>
      </c>
    </row>
    <row r="351" spans="2:12" x14ac:dyDescent="0.35">
      <c r="B351" s="386" t="s">
        <v>182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435</v>
      </c>
      <c r="J351" s="438" t="s">
        <v>435</v>
      </c>
      <c r="K351" s="431" t="s">
        <v>18</v>
      </c>
      <c r="L351" s="438" t="s">
        <v>435</v>
      </c>
    </row>
    <row r="352" spans="2:12" ht="15" thickBot="1" x14ac:dyDescent="0.4">
      <c r="B352" s="386" t="s">
        <v>192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77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435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436</v>
      </c>
      <c r="D354" s="448" t="s">
        <v>372</v>
      </c>
      <c r="E354" s="449">
        <v>619407</v>
      </c>
      <c r="F354" s="448" t="s">
        <v>369</v>
      </c>
      <c r="G354" s="449">
        <v>1592</v>
      </c>
      <c r="H354" s="449">
        <v>32081</v>
      </c>
      <c r="I354" s="449">
        <v>380093</v>
      </c>
      <c r="J354" s="453" t="s">
        <v>437</v>
      </c>
      <c r="K354" s="448" t="s">
        <v>18</v>
      </c>
      <c r="L354" s="453" t="s">
        <v>437</v>
      </c>
    </row>
    <row r="361" spans="2:12" ht="15" thickBot="1" x14ac:dyDescent="0.4">
      <c r="B361" s="443"/>
      <c r="D361" s="443"/>
      <c r="E361" s="446"/>
      <c r="F361" s="703" t="s">
        <v>45</v>
      </c>
      <c r="G361" s="703"/>
      <c r="H361" s="446"/>
      <c r="I361" s="446"/>
      <c r="J361" s="446"/>
      <c r="K361" s="446"/>
      <c r="L361" s="446"/>
    </row>
    <row r="362" spans="2:12" ht="31.5" x14ac:dyDescent="0.35">
      <c r="B362" s="691"/>
      <c r="D362" s="692" t="s">
        <v>43</v>
      </c>
      <c r="E362" s="692" t="s">
        <v>44</v>
      </c>
      <c r="F362" s="446" t="s">
        <v>397</v>
      </c>
      <c r="G362" s="693" t="s">
        <v>191</v>
      </c>
      <c r="H362" s="692" t="s">
        <v>186</v>
      </c>
      <c r="I362" s="692" t="s">
        <v>339</v>
      </c>
      <c r="J362" s="692" t="s">
        <v>426</v>
      </c>
      <c r="K362" s="692" t="s">
        <v>427</v>
      </c>
      <c r="L362" s="692" t="s">
        <v>73</v>
      </c>
    </row>
    <row r="363" spans="2:12" x14ac:dyDescent="0.35">
      <c r="B363" s="691"/>
      <c r="D363" s="692"/>
      <c r="E363" s="692"/>
      <c r="F363" s="446" t="s">
        <v>398</v>
      </c>
      <c r="G363" s="694"/>
      <c r="H363" s="692"/>
      <c r="I363" s="692"/>
      <c r="J363" s="692"/>
      <c r="K363" s="692"/>
      <c r="L363" s="692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440</v>
      </c>
      <c r="D365" s="445" t="s">
        <v>372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441</v>
      </c>
      <c r="K365" s="441" t="s">
        <v>18</v>
      </c>
      <c r="L365" s="443" t="s">
        <v>441</v>
      </c>
    </row>
    <row r="366" spans="2:12" x14ac:dyDescent="0.35">
      <c r="B366" s="394" t="s">
        <v>182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362</v>
      </c>
      <c r="D367" s="695" t="s">
        <v>18</v>
      </c>
      <c r="E367" s="695" t="s">
        <v>18</v>
      </c>
      <c r="F367" s="695" t="s">
        <v>442</v>
      </c>
      <c r="G367" s="697">
        <v>16363</v>
      </c>
      <c r="H367" s="695" t="s">
        <v>443</v>
      </c>
      <c r="I367" s="704" t="s">
        <v>18</v>
      </c>
      <c r="J367" s="699" t="s">
        <v>444</v>
      </c>
      <c r="K367" s="695" t="s">
        <v>18</v>
      </c>
      <c r="L367" s="699" t="s">
        <v>444</v>
      </c>
    </row>
    <row r="368" spans="2:12" ht="15" thickBot="1" x14ac:dyDescent="0.4">
      <c r="B368" s="394" t="s">
        <v>363</v>
      </c>
      <c r="D368" s="696"/>
      <c r="E368" s="696"/>
      <c r="F368" s="696"/>
      <c r="G368" s="698"/>
      <c r="H368" s="696"/>
      <c r="I368" s="705"/>
      <c r="J368" s="700"/>
      <c r="K368" s="696"/>
      <c r="L368" s="700"/>
    </row>
    <row r="369" spans="2:12" ht="15" thickBot="1" x14ac:dyDescent="0.4">
      <c r="B369" s="389" t="s">
        <v>77</v>
      </c>
      <c r="D369" s="445" t="s">
        <v>18</v>
      </c>
      <c r="E369" s="445" t="s">
        <v>18</v>
      </c>
      <c r="F369" s="445" t="s">
        <v>442</v>
      </c>
      <c r="G369" s="384">
        <v>16363</v>
      </c>
      <c r="H369" s="445" t="s">
        <v>443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365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445</v>
      </c>
      <c r="D371" s="448" t="s">
        <v>372</v>
      </c>
      <c r="E371" s="449">
        <v>618050</v>
      </c>
      <c r="F371" s="448" t="s">
        <v>446</v>
      </c>
      <c r="G371" s="449">
        <v>14289</v>
      </c>
      <c r="H371" s="449">
        <v>50039</v>
      </c>
      <c r="I371" s="449">
        <v>350303</v>
      </c>
      <c r="J371" s="453" t="s">
        <v>447</v>
      </c>
      <c r="K371" s="448" t="s">
        <v>18</v>
      </c>
      <c r="L371" s="453" t="s">
        <v>447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399</v>
      </c>
      <c r="D373" s="445" t="s">
        <v>372</v>
      </c>
      <c r="E373" s="384">
        <v>619407</v>
      </c>
      <c r="F373" s="445" t="s">
        <v>369</v>
      </c>
      <c r="G373" s="384">
        <v>1101</v>
      </c>
      <c r="H373" s="384">
        <v>32024</v>
      </c>
      <c r="I373" s="384">
        <v>463356</v>
      </c>
      <c r="J373" s="443" t="s">
        <v>448</v>
      </c>
      <c r="K373" s="441" t="s">
        <v>18</v>
      </c>
      <c r="L373" s="443" t="s">
        <v>448</v>
      </c>
    </row>
    <row r="374" spans="2:12" x14ac:dyDescent="0.35">
      <c r="B374" s="386" t="s">
        <v>182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362</v>
      </c>
      <c r="D375" s="695" t="s">
        <v>18</v>
      </c>
      <c r="E375" s="695" t="s">
        <v>18</v>
      </c>
      <c r="F375" s="695" t="s">
        <v>18</v>
      </c>
      <c r="G375" s="695" t="s">
        <v>449</v>
      </c>
      <c r="H375" s="697">
        <v>27651</v>
      </c>
      <c r="I375" s="695" t="s">
        <v>18</v>
      </c>
      <c r="J375" s="701">
        <v>24722</v>
      </c>
      <c r="K375" s="695" t="s">
        <v>18</v>
      </c>
      <c r="L375" s="701">
        <v>24722</v>
      </c>
    </row>
    <row r="376" spans="2:12" ht="15" thickBot="1" x14ac:dyDescent="0.4">
      <c r="B376" s="386" t="s">
        <v>363</v>
      </c>
      <c r="D376" s="696"/>
      <c r="E376" s="696"/>
      <c r="F376" s="696"/>
      <c r="G376" s="696"/>
      <c r="H376" s="698"/>
      <c r="I376" s="696"/>
      <c r="J376" s="702"/>
      <c r="K376" s="696"/>
      <c r="L376" s="702"/>
    </row>
    <row r="377" spans="2:12" ht="15" thickBot="1" x14ac:dyDescent="0.4">
      <c r="B377" s="383" t="s">
        <v>77</v>
      </c>
      <c r="D377" s="445" t="s">
        <v>18</v>
      </c>
      <c r="E377" s="445" t="s">
        <v>18</v>
      </c>
      <c r="F377" s="445" t="s">
        <v>18</v>
      </c>
      <c r="G377" s="445" t="s">
        <v>449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365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450</v>
      </c>
      <c r="D379" s="448" t="s">
        <v>372</v>
      </c>
      <c r="E379" s="449">
        <v>618531</v>
      </c>
      <c r="F379" s="448" t="s">
        <v>369</v>
      </c>
      <c r="G379" s="448" t="s">
        <v>451</v>
      </c>
      <c r="H379" s="449">
        <v>59675</v>
      </c>
      <c r="I379" s="449">
        <v>268980</v>
      </c>
      <c r="J379" s="453" t="s">
        <v>452</v>
      </c>
      <c r="K379" s="448" t="s">
        <v>18</v>
      </c>
      <c r="L379" s="453" t="s">
        <v>452</v>
      </c>
    </row>
    <row r="383" spans="2:12" x14ac:dyDescent="0.35">
      <c r="B383" s="386" t="s">
        <v>456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703" t="s">
        <v>45</v>
      </c>
      <c r="G384" s="703"/>
      <c r="H384" s="454"/>
      <c r="I384" s="454"/>
      <c r="J384" s="454"/>
      <c r="K384" s="454"/>
      <c r="L384" s="454"/>
    </row>
    <row r="385" spans="2:12" ht="31.5" x14ac:dyDescent="0.35">
      <c r="B385" s="691"/>
      <c r="D385" s="692" t="s">
        <v>43</v>
      </c>
      <c r="E385" s="692" t="s">
        <v>44</v>
      </c>
      <c r="F385" s="454" t="s">
        <v>397</v>
      </c>
      <c r="G385" s="693" t="s">
        <v>191</v>
      </c>
      <c r="H385" s="692" t="s">
        <v>186</v>
      </c>
      <c r="I385" s="692" t="s">
        <v>339</v>
      </c>
      <c r="J385" s="692" t="s">
        <v>426</v>
      </c>
      <c r="K385" s="692" t="s">
        <v>427</v>
      </c>
      <c r="L385" s="692" t="s">
        <v>73</v>
      </c>
    </row>
    <row r="386" spans="2:12" x14ac:dyDescent="0.35">
      <c r="B386" s="691"/>
      <c r="D386" s="692"/>
      <c r="E386" s="692"/>
      <c r="F386" s="454" t="s">
        <v>398</v>
      </c>
      <c r="G386" s="694"/>
      <c r="H386" s="692"/>
      <c r="I386" s="692"/>
      <c r="J386" s="692"/>
      <c r="K386" s="692"/>
      <c r="L386" s="692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440</v>
      </c>
      <c r="D388" s="458" t="s">
        <v>372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441</v>
      </c>
      <c r="K388" s="456" t="s">
        <v>18</v>
      </c>
      <c r="L388" s="459" t="s">
        <v>441</v>
      </c>
    </row>
    <row r="389" spans="2:12" x14ac:dyDescent="0.35">
      <c r="B389" s="394" t="s">
        <v>182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192</v>
      </c>
      <c r="D390" s="462" t="s">
        <v>18</v>
      </c>
      <c r="E390" s="462" t="s">
        <v>18</v>
      </c>
      <c r="F390" s="462" t="s">
        <v>442</v>
      </c>
      <c r="G390" s="463">
        <v>8616</v>
      </c>
      <c r="H390" s="463">
        <v>8290</v>
      </c>
      <c r="I390" s="462" t="s">
        <v>18</v>
      </c>
      <c r="J390" s="464" t="s">
        <v>457</v>
      </c>
      <c r="K390" s="462" t="s">
        <v>18</v>
      </c>
      <c r="L390" s="464" t="s">
        <v>457</v>
      </c>
    </row>
    <row r="391" spans="2:12" ht="15" thickBot="1" x14ac:dyDescent="0.4">
      <c r="B391" s="389" t="s">
        <v>77</v>
      </c>
      <c r="D391" s="458" t="s">
        <v>18</v>
      </c>
      <c r="E391" s="458" t="s">
        <v>18</v>
      </c>
      <c r="F391" s="458" t="s">
        <v>442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365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458</v>
      </c>
      <c r="D393" s="448" t="s">
        <v>372</v>
      </c>
      <c r="E393" s="449">
        <v>618050</v>
      </c>
      <c r="F393" s="448" t="s">
        <v>446</v>
      </c>
      <c r="G393" s="449">
        <v>6542</v>
      </c>
      <c r="H393" s="449">
        <v>68784</v>
      </c>
      <c r="I393" s="449">
        <v>382682</v>
      </c>
      <c r="J393" s="453" t="s">
        <v>459</v>
      </c>
      <c r="K393" s="448" t="s">
        <v>18</v>
      </c>
      <c r="L393" s="453" t="s">
        <v>459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399</v>
      </c>
      <c r="D395" s="458" t="s">
        <v>372</v>
      </c>
      <c r="E395" s="384">
        <v>619407</v>
      </c>
      <c r="F395" s="458" t="s">
        <v>369</v>
      </c>
      <c r="G395" s="384">
        <v>1101</v>
      </c>
      <c r="H395" s="384">
        <v>32024</v>
      </c>
      <c r="I395" s="384">
        <v>463356</v>
      </c>
      <c r="J395" s="459" t="s">
        <v>448</v>
      </c>
      <c r="K395" s="456" t="s">
        <v>18</v>
      </c>
      <c r="L395" s="459" t="s">
        <v>448</v>
      </c>
    </row>
    <row r="396" spans="2:12" x14ac:dyDescent="0.35">
      <c r="B396" s="386" t="s">
        <v>182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192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460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77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460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365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461</v>
      </c>
      <c r="D400" s="448" t="s">
        <v>372</v>
      </c>
      <c r="E400" s="449">
        <v>618531</v>
      </c>
      <c r="F400" s="448" t="s">
        <v>369</v>
      </c>
      <c r="G400" s="449">
        <v>4777</v>
      </c>
      <c r="H400" s="449">
        <v>42169</v>
      </c>
      <c r="I400" s="449">
        <v>262988</v>
      </c>
      <c r="J400" s="453" t="s">
        <v>462</v>
      </c>
      <c r="K400" s="448" t="s">
        <v>18</v>
      </c>
      <c r="L400" s="453" t="s">
        <v>462</v>
      </c>
    </row>
    <row r="402" spans="2:12" ht="15" thickBot="1" x14ac:dyDescent="0.4">
      <c r="B402" s="494"/>
      <c r="D402" s="494"/>
      <c r="E402" s="494"/>
      <c r="F402" s="726" t="s">
        <v>45</v>
      </c>
      <c r="G402" s="726"/>
      <c r="H402" s="494"/>
      <c r="I402" s="494"/>
      <c r="J402" s="494"/>
      <c r="K402" s="494"/>
      <c r="L402" s="494"/>
    </row>
    <row r="403" spans="2:12" ht="36" x14ac:dyDescent="0.35">
      <c r="B403" s="720"/>
      <c r="D403" s="722" t="s">
        <v>43</v>
      </c>
      <c r="E403" s="716" t="s">
        <v>44</v>
      </c>
      <c r="F403" s="487" t="s">
        <v>397</v>
      </c>
      <c r="G403" s="487" t="s">
        <v>467</v>
      </c>
      <c r="H403" s="716" t="s">
        <v>186</v>
      </c>
      <c r="I403" s="716" t="s">
        <v>133</v>
      </c>
      <c r="J403" s="716" t="s">
        <v>426</v>
      </c>
      <c r="K403" s="716" t="s">
        <v>427</v>
      </c>
      <c r="L403" s="716" t="s">
        <v>73</v>
      </c>
    </row>
    <row r="404" spans="2:12" ht="24" x14ac:dyDescent="0.35">
      <c r="B404" s="721"/>
      <c r="D404" s="723"/>
      <c r="E404" s="717"/>
      <c r="F404" s="487" t="s">
        <v>398</v>
      </c>
      <c r="G404" s="487" t="s">
        <v>468</v>
      </c>
      <c r="H404" s="717"/>
      <c r="I404" s="717"/>
      <c r="J404" s="717"/>
      <c r="K404" s="717"/>
      <c r="L404" s="717"/>
    </row>
    <row r="405" spans="2:12" ht="15" thickBot="1" x14ac:dyDescent="0.4">
      <c r="B405" s="467" t="s">
        <v>440</v>
      </c>
      <c r="D405" s="468" t="s">
        <v>372</v>
      </c>
      <c r="E405" s="469">
        <v>618666</v>
      </c>
      <c r="F405" s="469">
        <v>13521</v>
      </c>
      <c r="G405" s="468" t="s">
        <v>409</v>
      </c>
      <c r="H405" s="469">
        <v>60494</v>
      </c>
      <c r="I405" s="469">
        <v>330325</v>
      </c>
      <c r="J405" s="488" t="s">
        <v>441</v>
      </c>
      <c r="K405" s="468" t="s">
        <v>18</v>
      </c>
      <c r="L405" s="488" t="s">
        <v>441</v>
      </c>
    </row>
    <row r="406" spans="2:12" x14ac:dyDescent="0.35">
      <c r="B406" s="470" t="s">
        <v>74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362</v>
      </c>
      <c r="D407" s="724" t="s">
        <v>18</v>
      </c>
      <c r="E407" s="481" t="s">
        <v>18</v>
      </c>
      <c r="F407" s="481" t="s">
        <v>470</v>
      </c>
      <c r="G407" s="482">
        <v>22571</v>
      </c>
      <c r="H407" s="481">
        <v>-598</v>
      </c>
      <c r="I407" s="481" t="s">
        <v>18</v>
      </c>
      <c r="J407" s="490" t="s">
        <v>471</v>
      </c>
      <c r="K407" s="481" t="s">
        <v>18</v>
      </c>
      <c r="L407" s="490" t="s">
        <v>471</v>
      </c>
    </row>
    <row r="408" spans="2:12" ht="15" thickBot="1" x14ac:dyDescent="0.4">
      <c r="B408" s="474" t="s">
        <v>469</v>
      </c>
      <c r="D408" s="725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77</v>
      </c>
      <c r="D409" s="468" t="s">
        <v>18</v>
      </c>
      <c r="E409" s="468" t="s">
        <v>18</v>
      </c>
      <c r="F409" s="468" t="s">
        <v>470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329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472</v>
      </c>
      <c r="D411" s="468" t="s">
        <v>372</v>
      </c>
      <c r="E411" s="469">
        <v>619306</v>
      </c>
      <c r="F411" s="468" t="s">
        <v>473</v>
      </c>
      <c r="G411" s="469">
        <v>20497</v>
      </c>
      <c r="H411" s="469">
        <v>59896</v>
      </c>
      <c r="I411" s="469">
        <v>411358</v>
      </c>
      <c r="J411" s="488" t="s">
        <v>474</v>
      </c>
      <c r="K411" s="468" t="s">
        <v>18</v>
      </c>
      <c r="L411" s="488" t="s">
        <v>474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399</v>
      </c>
      <c r="D413" s="477" t="s">
        <v>372</v>
      </c>
      <c r="E413" s="478">
        <v>619407</v>
      </c>
      <c r="F413" s="477" t="s">
        <v>369</v>
      </c>
      <c r="G413" s="478">
        <v>1101</v>
      </c>
      <c r="H413" s="478">
        <v>32024</v>
      </c>
      <c r="I413" s="478">
        <v>463356</v>
      </c>
      <c r="J413" s="488" t="s">
        <v>448</v>
      </c>
      <c r="K413" s="477" t="s">
        <v>18</v>
      </c>
      <c r="L413" s="488" t="s">
        <v>448</v>
      </c>
    </row>
    <row r="414" spans="2:12" x14ac:dyDescent="0.35">
      <c r="B414" s="470" t="s">
        <v>74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401</v>
      </c>
      <c r="J414" s="492" t="s">
        <v>401</v>
      </c>
      <c r="K414" s="479" t="s">
        <v>18</v>
      </c>
      <c r="L414" s="492" t="s">
        <v>401</v>
      </c>
    </row>
    <row r="415" spans="2:12" x14ac:dyDescent="0.35">
      <c r="B415" s="473" t="s">
        <v>362</v>
      </c>
      <c r="D415" s="718" t="s">
        <v>18</v>
      </c>
      <c r="E415" s="484" t="s">
        <v>18</v>
      </c>
      <c r="F415" s="485">
        <v>17401</v>
      </c>
      <c r="G415" s="484" t="s">
        <v>404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469</v>
      </c>
      <c r="D416" s="719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77</v>
      </c>
      <c r="D417" s="477" t="s">
        <v>18</v>
      </c>
      <c r="E417" s="477" t="s">
        <v>18</v>
      </c>
      <c r="F417" s="478">
        <v>17401</v>
      </c>
      <c r="G417" s="477" t="s">
        <v>404</v>
      </c>
      <c r="H417" s="478">
        <v>28470</v>
      </c>
      <c r="I417" s="477" t="s">
        <v>401</v>
      </c>
      <c r="J417" s="488" t="s">
        <v>405</v>
      </c>
      <c r="K417" s="477" t="s">
        <v>18</v>
      </c>
      <c r="L417" s="488" t="s">
        <v>405</v>
      </c>
    </row>
    <row r="418" spans="2:13" ht="15" thickBot="1" x14ac:dyDescent="0.4">
      <c r="B418" s="474" t="s">
        <v>475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476</v>
      </c>
      <c r="D419" s="477" t="s">
        <v>372</v>
      </c>
      <c r="E419" s="478">
        <v>618666</v>
      </c>
      <c r="F419" s="478">
        <v>13521</v>
      </c>
      <c r="G419" s="477" t="s">
        <v>409</v>
      </c>
      <c r="H419" s="478">
        <v>60494</v>
      </c>
      <c r="I419" s="478">
        <v>330325</v>
      </c>
      <c r="J419" s="487" t="s">
        <v>441</v>
      </c>
      <c r="K419" s="477" t="s">
        <v>18</v>
      </c>
      <c r="L419" s="487" t="s">
        <v>441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496</v>
      </c>
    </row>
    <row r="422" spans="2:13" ht="24.5" customHeight="1" thickBot="1" x14ac:dyDescent="0.4">
      <c r="B422" s="503"/>
      <c r="D422" s="503"/>
      <c r="E422" s="503"/>
      <c r="F422" s="726" t="s">
        <v>45</v>
      </c>
      <c r="G422" s="726"/>
      <c r="H422" s="726"/>
      <c r="I422" s="503"/>
      <c r="J422" s="503"/>
      <c r="K422" s="504" t="s">
        <v>478</v>
      </c>
      <c r="L422" s="504"/>
      <c r="M422" s="503"/>
    </row>
    <row r="423" spans="2:13" ht="48" x14ac:dyDescent="0.35">
      <c r="B423" s="727"/>
      <c r="D423" s="505" t="s">
        <v>43</v>
      </c>
      <c r="E423" s="506" t="s">
        <v>44</v>
      </c>
      <c r="F423" s="487" t="s">
        <v>479</v>
      </c>
      <c r="G423" s="487" t="s">
        <v>397</v>
      </c>
      <c r="H423" s="487" t="s">
        <v>467</v>
      </c>
      <c r="I423" s="506" t="s">
        <v>186</v>
      </c>
      <c r="J423" s="487" t="s">
        <v>481</v>
      </c>
      <c r="K423" s="507" t="s">
        <v>426</v>
      </c>
      <c r="L423" s="507" t="s">
        <v>427</v>
      </c>
      <c r="M423" s="506" t="s">
        <v>73</v>
      </c>
    </row>
    <row r="424" spans="2:13" ht="24" x14ac:dyDescent="0.35">
      <c r="B424" s="728"/>
      <c r="D424" s="508"/>
      <c r="E424" s="487"/>
      <c r="F424" s="487" t="s">
        <v>480</v>
      </c>
      <c r="G424" s="487" t="s">
        <v>398</v>
      </c>
      <c r="H424" s="487" t="s">
        <v>468</v>
      </c>
      <c r="I424" s="487"/>
      <c r="J424" s="487" t="s">
        <v>482</v>
      </c>
      <c r="K424" s="487"/>
      <c r="L424" s="487"/>
      <c r="M424" s="487"/>
    </row>
    <row r="425" spans="2:13" ht="15" thickBot="1" x14ac:dyDescent="0.4">
      <c r="B425" s="467" t="s">
        <v>483</v>
      </c>
      <c r="D425" s="468" t="s">
        <v>372</v>
      </c>
      <c r="E425" s="469">
        <v>619306</v>
      </c>
      <c r="F425" s="468" t="s">
        <v>18</v>
      </c>
      <c r="G425" s="468" t="s">
        <v>473</v>
      </c>
      <c r="H425" s="469">
        <v>20497</v>
      </c>
      <c r="I425" s="469">
        <v>59896</v>
      </c>
      <c r="J425" s="469">
        <v>411358</v>
      </c>
      <c r="K425" s="488" t="s">
        <v>474</v>
      </c>
      <c r="L425" s="468" t="s">
        <v>18</v>
      </c>
      <c r="M425" s="488" t="s">
        <v>474</v>
      </c>
    </row>
    <row r="426" spans="2:13" ht="15" thickBot="1" x14ac:dyDescent="0.4">
      <c r="B426" s="474" t="s">
        <v>484</v>
      </c>
      <c r="D426" s="499" t="s">
        <v>18</v>
      </c>
      <c r="E426" s="499" t="s">
        <v>18</v>
      </c>
      <c r="F426" s="499" t="s">
        <v>485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486</v>
      </c>
      <c r="L426" s="499" t="s">
        <v>18</v>
      </c>
      <c r="M426" s="488" t="s">
        <v>486</v>
      </c>
    </row>
    <row r="427" spans="2:13" x14ac:dyDescent="0.35">
      <c r="B427" s="500" t="s">
        <v>487</v>
      </c>
      <c r="D427" s="729" t="s">
        <v>372</v>
      </c>
      <c r="E427" s="502">
        <v>619306</v>
      </c>
      <c r="F427" s="501" t="s">
        <v>485</v>
      </c>
      <c r="G427" s="501" t="s">
        <v>473</v>
      </c>
      <c r="H427" s="502">
        <v>20497</v>
      </c>
      <c r="I427" s="502">
        <v>59896</v>
      </c>
      <c r="J427" s="502">
        <v>420497</v>
      </c>
      <c r="K427" s="509" t="s">
        <v>489</v>
      </c>
      <c r="L427" s="501" t="s">
        <v>18</v>
      </c>
      <c r="M427" s="509" t="s">
        <v>489</v>
      </c>
    </row>
    <row r="428" spans="2:13" ht="15" thickBot="1" x14ac:dyDescent="0.4">
      <c r="B428" s="467" t="s">
        <v>488</v>
      </c>
      <c r="D428" s="730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182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362</v>
      </c>
      <c r="D430" s="724" t="s">
        <v>18</v>
      </c>
      <c r="E430" s="498" t="s">
        <v>18</v>
      </c>
      <c r="F430" s="498" t="s">
        <v>18</v>
      </c>
      <c r="G430" s="498" t="s">
        <v>18</v>
      </c>
      <c r="H430" s="498" t="s">
        <v>490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363</v>
      </c>
      <c r="D431" s="725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77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491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492</v>
      </c>
      <c r="D433" s="468" t="s">
        <v>372</v>
      </c>
      <c r="E433" s="469">
        <v>619306</v>
      </c>
      <c r="F433" s="468" t="s">
        <v>485</v>
      </c>
      <c r="G433" s="468" t="s">
        <v>473</v>
      </c>
      <c r="H433" s="469">
        <v>14123</v>
      </c>
      <c r="I433" s="469">
        <v>71463</v>
      </c>
      <c r="J433" s="469">
        <v>456106</v>
      </c>
      <c r="K433" s="488" t="s">
        <v>493</v>
      </c>
      <c r="L433" s="468" t="s">
        <v>18</v>
      </c>
      <c r="M433" s="488" t="s">
        <v>493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494</v>
      </c>
      <c r="D435" s="477" t="s">
        <v>372</v>
      </c>
      <c r="E435" s="478">
        <v>618666</v>
      </c>
      <c r="F435" s="477" t="s">
        <v>18</v>
      </c>
      <c r="G435" s="478">
        <v>13521</v>
      </c>
      <c r="H435" s="477" t="s">
        <v>409</v>
      </c>
      <c r="I435" s="478">
        <v>59970</v>
      </c>
      <c r="J435" s="478">
        <v>313440</v>
      </c>
      <c r="K435" s="488" t="s">
        <v>410</v>
      </c>
      <c r="L435" s="477" t="s">
        <v>18</v>
      </c>
      <c r="M435" s="488" t="s">
        <v>410</v>
      </c>
    </row>
    <row r="436" spans="2:13" x14ac:dyDescent="0.35">
      <c r="B436" s="470" t="s">
        <v>182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429</v>
      </c>
      <c r="K436" s="492" t="s">
        <v>429</v>
      </c>
      <c r="L436" s="479" t="s">
        <v>18</v>
      </c>
      <c r="M436" s="492" t="s">
        <v>429</v>
      </c>
    </row>
    <row r="437" spans="2:13" x14ac:dyDescent="0.35">
      <c r="B437" s="473" t="s">
        <v>362</v>
      </c>
      <c r="D437" s="718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430</v>
      </c>
      <c r="J437" s="496" t="s">
        <v>18</v>
      </c>
      <c r="K437" s="490" t="s">
        <v>431</v>
      </c>
      <c r="L437" s="496" t="s">
        <v>18</v>
      </c>
      <c r="M437" s="490" t="s">
        <v>431</v>
      </c>
    </row>
    <row r="438" spans="2:13" ht="15" thickBot="1" x14ac:dyDescent="0.4">
      <c r="B438" s="474" t="s">
        <v>363</v>
      </c>
      <c r="D438" s="719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77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430</v>
      </c>
      <c r="J439" s="477" t="s">
        <v>429</v>
      </c>
      <c r="K439" s="488" t="s">
        <v>432</v>
      </c>
      <c r="L439" s="477" t="s">
        <v>18</v>
      </c>
      <c r="M439" s="488" t="s">
        <v>432</v>
      </c>
    </row>
    <row r="440" spans="2:13" ht="15" thickBot="1" x14ac:dyDescent="0.4">
      <c r="B440" s="467" t="s">
        <v>495</v>
      </c>
      <c r="D440" s="477" t="s">
        <v>372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434</v>
      </c>
      <c r="L440" s="477" t="s">
        <v>18</v>
      </c>
      <c r="M440" s="487" t="s">
        <v>434</v>
      </c>
    </row>
    <row r="443" spans="2:13" ht="43.5" x14ac:dyDescent="0.35">
      <c r="B443" s="510" t="s">
        <v>501</v>
      </c>
      <c r="D443"/>
      <c r="E443"/>
      <c r="F443"/>
      <c r="G443"/>
      <c r="H443"/>
      <c r="I443"/>
      <c r="J443"/>
      <c r="K443"/>
      <c r="L443"/>
    </row>
    <row r="444" spans="2:13" ht="13" customHeight="1" thickBot="1" x14ac:dyDescent="0.3">
      <c r="B444" s="503"/>
      <c r="C444" s="15"/>
      <c r="D444" s="503"/>
      <c r="E444" s="503"/>
      <c r="F444" s="726" t="s">
        <v>45</v>
      </c>
      <c r="G444" s="726"/>
      <c r="H444" s="726"/>
      <c r="I444" s="503"/>
      <c r="J444" s="503"/>
      <c r="K444" s="504" t="s">
        <v>478</v>
      </c>
      <c r="L444" s="504"/>
      <c r="M444" s="503"/>
    </row>
    <row r="445" spans="2:13" ht="36" customHeight="1" x14ac:dyDescent="0.25">
      <c r="B445" s="727"/>
      <c r="C445" s="15"/>
      <c r="D445" s="731" t="s">
        <v>43</v>
      </c>
      <c r="E445" s="506" t="s">
        <v>44</v>
      </c>
      <c r="F445" s="487" t="s">
        <v>479</v>
      </c>
      <c r="G445" s="487" t="s">
        <v>397</v>
      </c>
      <c r="H445" s="487" t="s">
        <v>467</v>
      </c>
      <c r="I445" s="506" t="s">
        <v>186</v>
      </c>
      <c r="J445" s="487" t="s">
        <v>481</v>
      </c>
      <c r="K445" s="507" t="s">
        <v>426</v>
      </c>
      <c r="L445" s="507" t="s">
        <v>427</v>
      </c>
      <c r="M445" s="506" t="s">
        <v>73</v>
      </c>
    </row>
    <row r="446" spans="2:13" ht="24" x14ac:dyDescent="0.25">
      <c r="B446" s="728"/>
      <c r="C446" s="15"/>
      <c r="D446" s="732"/>
      <c r="E446" s="487"/>
      <c r="F446" s="487" t="s">
        <v>480</v>
      </c>
      <c r="G446" s="487" t="s">
        <v>398</v>
      </c>
      <c r="H446" s="487" t="s">
        <v>468</v>
      </c>
      <c r="I446" s="487"/>
      <c r="J446" s="487" t="s">
        <v>482</v>
      </c>
      <c r="K446" s="487"/>
      <c r="L446" s="487"/>
      <c r="M446" s="487"/>
    </row>
    <row r="447" spans="2:13" ht="13" thickBot="1" x14ac:dyDescent="0.3">
      <c r="B447" s="531" t="s">
        <v>483</v>
      </c>
      <c r="C447" s="15"/>
      <c r="D447" s="522" t="s">
        <v>372</v>
      </c>
      <c r="E447" s="469">
        <v>619306</v>
      </c>
      <c r="F447" s="522" t="s">
        <v>18</v>
      </c>
      <c r="G447" s="522" t="s">
        <v>473</v>
      </c>
      <c r="H447" s="469">
        <v>20497</v>
      </c>
      <c r="I447" s="469">
        <v>59896</v>
      </c>
      <c r="J447" s="469">
        <v>411358</v>
      </c>
      <c r="K447" s="488" t="s">
        <v>474</v>
      </c>
      <c r="L447" s="522" t="s">
        <v>18</v>
      </c>
      <c r="M447" s="488" t="s">
        <v>474</v>
      </c>
    </row>
    <row r="448" spans="2:13" ht="13" thickBot="1" x14ac:dyDescent="0.3">
      <c r="B448" s="474" t="s">
        <v>484</v>
      </c>
      <c r="C448" s="15"/>
      <c r="D448" s="526" t="s">
        <v>18</v>
      </c>
      <c r="E448" s="526" t="s">
        <v>18</v>
      </c>
      <c r="F448" s="526" t="s">
        <v>485</v>
      </c>
      <c r="G448" s="526" t="s">
        <v>18</v>
      </c>
      <c r="H448" s="526" t="s">
        <v>18</v>
      </c>
      <c r="I448" s="526" t="s">
        <v>18</v>
      </c>
      <c r="J448" s="483">
        <v>9139</v>
      </c>
      <c r="K448" s="488" t="s">
        <v>486</v>
      </c>
      <c r="L448" s="526" t="s">
        <v>18</v>
      </c>
      <c r="M448" s="488" t="s">
        <v>486</v>
      </c>
    </row>
    <row r="449" spans="2:13" ht="23" customHeight="1" x14ac:dyDescent="0.25">
      <c r="B449" s="500" t="s">
        <v>487</v>
      </c>
      <c r="C449" s="15"/>
      <c r="D449" s="729" t="s">
        <v>372</v>
      </c>
      <c r="E449" s="502">
        <v>619306</v>
      </c>
      <c r="F449" s="521" t="s">
        <v>485</v>
      </c>
      <c r="G449" s="521" t="s">
        <v>473</v>
      </c>
      <c r="H449" s="502">
        <v>20497</v>
      </c>
      <c r="I449" s="502">
        <v>59896</v>
      </c>
      <c r="J449" s="502">
        <v>420497</v>
      </c>
      <c r="K449" s="509" t="s">
        <v>489</v>
      </c>
      <c r="L449" s="521" t="s">
        <v>18</v>
      </c>
      <c r="M449" s="509" t="s">
        <v>489</v>
      </c>
    </row>
    <row r="450" spans="2:13" ht="13" thickBot="1" x14ac:dyDescent="0.3">
      <c r="B450" s="467" t="s">
        <v>488</v>
      </c>
      <c r="C450" s="15"/>
      <c r="D450" s="730"/>
      <c r="E450" s="469"/>
      <c r="F450" s="522"/>
      <c r="G450" s="522"/>
      <c r="H450" s="469"/>
      <c r="I450" s="469"/>
      <c r="J450" s="469"/>
      <c r="K450" s="488"/>
      <c r="L450" s="522"/>
      <c r="M450" s="488"/>
    </row>
    <row r="451" spans="2:13" ht="12.5" x14ac:dyDescent="0.25">
      <c r="B451" s="470" t="s">
        <v>182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362</v>
      </c>
      <c r="C452" s="15"/>
      <c r="D452" s="724" t="s">
        <v>18</v>
      </c>
      <c r="E452" s="525" t="s">
        <v>18</v>
      </c>
      <c r="F452" s="525" t="s">
        <v>18</v>
      </c>
      <c r="G452" s="525" t="s">
        <v>502</v>
      </c>
      <c r="H452" s="525" t="s">
        <v>503</v>
      </c>
      <c r="I452" s="482">
        <v>20070</v>
      </c>
      <c r="J452" s="525" t="s">
        <v>18</v>
      </c>
      <c r="K452" s="490" t="s">
        <v>504</v>
      </c>
      <c r="L452" s="525" t="s">
        <v>18</v>
      </c>
      <c r="M452" s="490" t="s">
        <v>504</v>
      </c>
    </row>
    <row r="453" spans="2:13" ht="13" thickBot="1" x14ac:dyDescent="0.3">
      <c r="B453" s="474" t="s">
        <v>363</v>
      </c>
      <c r="C453" s="15"/>
      <c r="D453" s="725"/>
      <c r="E453" s="526"/>
      <c r="F453" s="526"/>
      <c r="G453" s="526"/>
      <c r="H453" s="526"/>
      <c r="I453" s="483"/>
      <c r="J453" s="526"/>
      <c r="K453" s="488"/>
      <c r="L453" s="526"/>
      <c r="M453" s="488"/>
    </row>
    <row r="454" spans="2:13" ht="13" thickBot="1" x14ac:dyDescent="0.3">
      <c r="B454" s="467" t="s">
        <v>77</v>
      </c>
      <c r="C454" s="15"/>
      <c r="D454" s="522" t="s">
        <v>18</v>
      </c>
      <c r="E454" s="522" t="s">
        <v>18</v>
      </c>
      <c r="F454" s="522" t="s">
        <v>18</v>
      </c>
      <c r="G454" s="522" t="s">
        <v>502</v>
      </c>
      <c r="H454" s="522" t="s">
        <v>503</v>
      </c>
      <c r="I454" s="469">
        <v>20070</v>
      </c>
      <c r="J454" s="469">
        <v>89554</v>
      </c>
      <c r="K454" s="491">
        <v>78071</v>
      </c>
      <c r="L454" s="522" t="s">
        <v>18</v>
      </c>
      <c r="M454" s="491">
        <v>78071</v>
      </c>
    </row>
    <row r="455" spans="2:13" ht="13" thickBot="1" x14ac:dyDescent="0.3">
      <c r="B455" s="474" t="s">
        <v>505</v>
      </c>
      <c r="C455" s="15"/>
      <c r="D455" s="526" t="s">
        <v>18</v>
      </c>
      <c r="E455" s="483">
        <v>8251</v>
      </c>
      <c r="F455" s="526" t="s">
        <v>18</v>
      </c>
      <c r="G455" s="526" t="s">
        <v>18</v>
      </c>
      <c r="H455" s="526" t="s">
        <v>18</v>
      </c>
      <c r="I455" s="526" t="s">
        <v>18</v>
      </c>
      <c r="J455" s="526" t="s">
        <v>506</v>
      </c>
      <c r="K455" s="488" t="s">
        <v>18</v>
      </c>
      <c r="L455" s="522" t="s">
        <v>18</v>
      </c>
      <c r="M455" s="488" t="s">
        <v>18</v>
      </c>
    </row>
    <row r="456" spans="2:13" ht="13" thickBot="1" x14ac:dyDescent="0.3">
      <c r="B456" s="467" t="s">
        <v>507</v>
      </c>
      <c r="C456" s="15"/>
      <c r="D456" s="522" t="s">
        <v>372</v>
      </c>
      <c r="E456" s="469">
        <v>627557</v>
      </c>
      <c r="F456" s="522" t="s">
        <v>485</v>
      </c>
      <c r="G456" s="522" t="s">
        <v>508</v>
      </c>
      <c r="H456" s="522" t="s">
        <v>509</v>
      </c>
      <c r="I456" s="469">
        <v>79966</v>
      </c>
      <c r="J456" s="469">
        <v>501800</v>
      </c>
      <c r="K456" s="488" t="s">
        <v>510</v>
      </c>
      <c r="L456" s="522" t="s">
        <v>18</v>
      </c>
      <c r="M456" s="488" t="s">
        <v>510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494</v>
      </c>
      <c r="C458" s="15"/>
      <c r="D458" s="477" t="s">
        <v>372</v>
      </c>
      <c r="E458" s="478">
        <v>618666</v>
      </c>
      <c r="F458" s="477" t="s">
        <v>18</v>
      </c>
      <c r="G458" s="478">
        <v>13521</v>
      </c>
      <c r="H458" s="477" t="s">
        <v>409</v>
      </c>
      <c r="I458" s="478">
        <v>60494</v>
      </c>
      <c r="J458" s="478">
        <v>330325</v>
      </c>
      <c r="K458" s="488" t="s">
        <v>441</v>
      </c>
      <c r="L458" s="477" t="s">
        <v>18</v>
      </c>
      <c r="M458" s="488" t="s">
        <v>441</v>
      </c>
    </row>
    <row r="459" spans="2:13" ht="12.5" x14ac:dyDescent="0.25">
      <c r="B459" s="470" t="s">
        <v>182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2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362</v>
      </c>
      <c r="C460" s="15"/>
      <c r="D460" s="718" t="s">
        <v>18</v>
      </c>
      <c r="E460" s="523" t="s">
        <v>18</v>
      </c>
      <c r="F460" s="523" t="s">
        <v>18</v>
      </c>
      <c r="G460" s="523" t="s">
        <v>442</v>
      </c>
      <c r="H460" s="485">
        <v>16363</v>
      </c>
      <c r="I460" s="523" t="s">
        <v>443</v>
      </c>
      <c r="J460" s="523" t="s">
        <v>18</v>
      </c>
      <c r="K460" s="490" t="s">
        <v>444</v>
      </c>
      <c r="L460" s="523" t="s">
        <v>18</v>
      </c>
      <c r="M460" s="493">
        <v>-14365</v>
      </c>
    </row>
    <row r="461" spans="2:13" ht="13" thickBot="1" x14ac:dyDescent="0.3">
      <c r="B461" s="474" t="s">
        <v>363</v>
      </c>
      <c r="C461" s="15"/>
      <c r="D461" s="719"/>
      <c r="E461" s="524"/>
      <c r="F461" s="524"/>
      <c r="G461" s="524"/>
      <c r="H461" s="486"/>
      <c r="I461" s="524"/>
      <c r="J461" s="524"/>
      <c r="K461" s="488"/>
      <c r="L461" s="524"/>
      <c r="M461" s="491"/>
    </row>
    <row r="462" spans="2:13" ht="13" thickBot="1" x14ac:dyDescent="0.3">
      <c r="B462" s="467" t="s">
        <v>77</v>
      </c>
      <c r="C462" s="15"/>
      <c r="D462" s="477" t="s">
        <v>18</v>
      </c>
      <c r="E462" s="477" t="s">
        <v>18</v>
      </c>
      <c r="F462" s="477" t="s">
        <v>18</v>
      </c>
      <c r="G462" s="477" t="s">
        <v>442</v>
      </c>
      <c r="H462" s="478">
        <v>16363</v>
      </c>
      <c r="I462" s="477" t="s">
        <v>443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365</v>
      </c>
      <c r="C463" s="15"/>
      <c r="D463" s="524" t="s">
        <v>18</v>
      </c>
      <c r="E463" s="524">
        <v>-616</v>
      </c>
      <c r="F463" s="524" t="s">
        <v>18</v>
      </c>
      <c r="G463" s="524" t="s">
        <v>18</v>
      </c>
      <c r="H463" s="524" t="s">
        <v>18</v>
      </c>
      <c r="I463" s="524" t="s">
        <v>18</v>
      </c>
      <c r="J463" s="524">
        <v>616</v>
      </c>
      <c r="K463" s="534" t="s">
        <v>18</v>
      </c>
      <c r="L463" s="524" t="s">
        <v>18</v>
      </c>
      <c r="M463" s="534" t="s">
        <v>18</v>
      </c>
    </row>
    <row r="464" spans="2:13" ht="13" thickBot="1" x14ac:dyDescent="0.3">
      <c r="B464" s="467" t="s">
        <v>511</v>
      </c>
      <c r="C464" s="15"/>
      <c r="D464" s="477" t="s">
        <v>372</v>
      </c>
      <c r="E464" s="478">
        <v>618050</v>
      </c>
      <c r="F464" s="477" t="s">
        <v>18</v>
      </c>
      <c r="G464" s="477" t="s">
        <v>446</v>
      </c>
      <c r="H464" s="478">
        <v>14289</v>
      </c>
      <c r="I464" s="478">
        <v>50039</v>
      </c>
      <c r="J464" s="478">
        <v>350303</v>
      </c>
      <c r="K464" s="509" t="s">
        <v>447</v>
      </c>
      <c r="L464" s="477" t="s">
        <v>18</v>
      </c>
      <c r="M464" s="509" t="s">
        <v>447</v>
      </c>
    </row>
    <row r="467" spans="2:13" ht="43.5" x14ac:dyDescent="0.35">
      <c r="B467" s="510" t="s">
        <v>523</v>
      </c>
    </row>
    <row r="468" spans="2:13" ht="13" customHeight="1" thickBot="1" x14ac:dyDescent="0.4">
      <c r="B468" s="503"/>
      <c r="D468" s="503"/>
      <c r="E468" s="503"/>
      <c r="F468" s="726" t="s">
        <v>45</v>
      </c>
      <c r="G468" s="726"/>
      <c r="H468" s="726"/>
      <c r="I468" s="503"/>
      <c r="J468" s="503"/>
      <c r="K468" s="504" t="s">
        <v>478</v>
      </c>
      <c r="L468" s="504"/>
      <c r="M468" s="503"/>
    </row>
    <row r="469" spans="2:13" ht="36" customHeight="1" x14ac:dyDescent="0.35">
      <c r="B469" s="727"/>
      <c r="D469" s="731" t="s">
        <v>43</v>
      </c>
      <c r="E469" s="506" t="s">
        <v>44</v>
      </c>
      <c r="F469" s="487" t="s">
        <v>479</v>
      </c>
      <c r="G469" s="487" t="s">
        <v>397</v>
      </c>
      <c r="H469" s="487" t="s">
        <v>467</v>
      </c>
      <c r="I469" s="506" t="s">
        <v>186</v>
      </c>
      <c r="J469" s="487" t="s">
        <v>481</v>
      </c>
      <c r="K469" s="507" t="s">
        <v>426</v>
      </c>
      <c r="L469" s="507" t="s">
        <v>427</v>
      </c>
      <c r="M469" s="506" t="s">
        <v>73</v>
      </c>
    </row>
    <row r="470" spans="2:13" ht="24" x14ac:dyDescent="0.35">
      <c r="B470" s="728"/>
      <c r="D470" s="732"/>
      <c r="E470" s="487"/>
      <c r="F470" s="487" t="s">
        <v>480</v>
      </c>
      <c r="G470" s="487" t="s">
        <v>398</v>
      </c>
      <c r="H470" s="487" t="s">
        <v>468</v>
      </c>
      <c r="I470" s="487"/>
      <c r="J470" s="487" t="s">
        <v>482</v>
      </c>
      <c r="K470" s="487"/>
      <c r="L470" s="487"/>
      <c r="M470" s="487"/>
    </row>
    <row r="471" spans="2:13" ht="15" thickBot="1" x14ac:dyDescent="0.4">
      <c r="B471" s="531" t="s">
        <v>483</v>
      </c>
      <c r="D471" s="540" t="s">
        <v>372</v>
      </c>
      <c r="E471" s="469">
        <v>619306</v>
      </c>
      <c r="F471" s="540" t="s">
        <v>18</v>
      </c>
      <c r="G471" s="540" t="s">
        <v>473</v>
      </c>
      <c r="H471" s="469">
        <v>20497</v>
      </c>
      <c r="I471" s="469">
        <v>59896</v>
      </c>
      <c r="J471" s="469">
        <v>411358</v>
      </c>
      <c r="K471" s="488" t="s">
        <v>474</v>
      </c>
      <c r="L471" s="540" t="s">
        <v>18</v>
      </c>
      <c r="M471" s="488" t="s">
        <v>474</v>
      </c>
    </row>
    <row r="472" spans="2:13" ht="15" thickBot="1" x14ac:dyDescent="0.4">
      <c r="B472" s="474" t="s">
        <v>484</v>
      </c>
      <c r="D472" s="538" t="s">
        <v>18</v>
      </c>
      <c r="E472" s="538" t="s">
        <v>18</v>
      </c>
      <c r="F472" s="538" t="s">
        <v>485</v>
      </c>
      <c r="G472" s="538" t="s">
        <v>18</v>
      </c>
      <c r="H472" s="538" t="s">
        <v>18</v>
      </c>
      <c r="I472" s="538" t="s">
        <v>18</v>
      </c>
      <c r="J472" s="483">
        <v>9139</v>
      </c>
      <c r="K472" s="488" t="s">
        <v>486</v>
      </c>
      <c r="L472" s="538" t="s">
        <v>18</v>
      </c>
      <c r="M472" s="488" t="s">
        <v>486</v>
      </c>
    </row>
    <row r="473" spans="2:13" ht="23" customHeight="1" x14ac:dyDescent="0.35">
      <c r="B473" s="500" t="s">
        <v>487</v>
      </c>
      <c r="D473" s="729" t="s">
        <v>372</v>
      </c>
      <c r="E473" s="502">
        <v>619306</v>
      </c>
      <c r="F473" s="539" t="s">
        <v>485</v>
      </c>
      <c r="G473" s="539" t="s">
        <v>473</v>
      </c>
      <c r="H473" s="502">
        <v>20497</v>
      </c>
      <c r="I473" s="502">
        <v>59896</v>
      </c>
      <c r="J473" s="502">
        <v>420497</v>
      </c>
      <c r="K473" s="509" t="s">
        <v>489</v>
      </c>
      <c r="L473" s="539" t="s">
        <v>18</v>
      </c>
      <c r="M473" s="509" t="s">
        <v>489</v>
      </c>
    </row>
    <row r="474" spans="2:13" ht="15" thickBot="1" x14ac:dyDescent="0.4">
      <c r="B474" s="467" t="s">
        <v>488</v>
      </c>
      <c r="D474" s="730"/>
      <c r="E474" s="469"/>
      <c r="F474" s="540"/>
      <c r="G474" s="540"/>
      <c r="H474" s="469"/>
      <c r="I474" s="469"/>
      <c r="J474" s="469"/>
      <c r="K474" s="488"/>
      <c r="L474" s="540"/>
      <c r="M474" s="488"/>
    </row>
    <row r="475" spans="2:13" x14ac:dyDescent="0.35">
      <c r="B475" s="470" t="s">
        <v>182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362</v>
      </c>
      <c r="D476" s="724" t="s">
        <v>18</v>
      </c>
      <c r="E476" s="537" t="s">
        <v>18</v>
      </c>
      <c r="F476" s="537" t="s">
        <v>18</v>
      </c>
      <c r="G476" s="537" t="s">
        <v>502</v>
      </c>
      <c r="H476" s="537" t="s">
        <v>514</v>
      </c>
      <c r="I476" s="482">
        <v>12880</v>
      </c>
      <c r="J476" s="537" t="s">
        <v>18</v>
      </c>
      <c r="K476" s="490" t="s">
        <v>515</v>
      </c>
      <c r="L476" s="537" t="s">
        <v>18</v>
      </c>
      <c r="M476" s="490" t="s">
        <v>515</v>
      </c>
    </row>
    <row r="477" spans="2:13" ht="15" thickBot="1" x14ac:dyDescent="0.4">
      <c r="B477" s="474" t="s">
        <v>363</v>
      </c>
      <c r="D477" s="725"/>
      <c r="E477" s="538"/>
      <c r="F477" s="538"/>
      <c r="G477" s="538"/>
      <c r="H477" s="538"/>
      <c r="I477" s="483"/>
      <c r="J477" s="538"/>
      <c r="K477" s="488"/>
      <c r="L477" s="538"/>
      <c r="M477" s="488"/>
    </row>
    <row r="478" spans="2:13" ht="15" thickBot="1" x14ac:dyDescent="0.4">
      <c r="B478" s="467" t="s">
        <v>77</v>
      </c>
      <c r="D478" s="540" t="s">
        <v>18</v>
      </c>
      <c r="E478" s="540" t="s">
        <v>18</v>
      </c>
      <c r="F478" s="540" t="s">
        <v>18</v>
      </c>
      <c r="G478" s="540" t="s">
        <v>502</v>
      </c>
      <c r="H478" s="540" t="s">
        <v>514</v>
      </c>
      <c r="I478" s="469">
        <v>12880</v>
      </c>
      <c r="J478" s="469">
        <v>194246</v>
      </c>
      <c r="K478" s="491">
        <v>188888</v>
      </c>
      <c r="L478" s="540" t="s">
        <v>18</v>
      </c>
      <c r="M478" s="491">
        <v>188888</v>
      </c>
    </row>
    <row r="479" spans="2:13" ht="15" thickBot="1" x14ac:dyDescent="0.4">
      <c r="B479" s="474" t="s">
        <v>505</v>
      </c>
      <c r="D479" s="538" t="s">
        <v>18</v>
      </c>
      <c r="E479" s="483">
        <v>8868</v>
      </c>
      <c r="F479" s="538" t="s">
        <v>18</v>
      </c>
      <c r="G479" s="538" t="s">
        <v>18</v>
      </c>
      <c r="H479" s="538" t="s">
        <v>18</v>
      </c>
      <c r="I479" s="538" t="s">
        <v>18</v>
      </c>
      <c r="J479" s="538" t="s">
        <v>516</v>
      </c>
      <c r="K479" s="488" t="s">
        <v>18</v>
      </c>
      <c r="L479" s="540" t="s">
        <v>18</v>
      </c>
      <c r="M479" s="488" t="s">
        <v>18</v>
      </c>
    </row>
    <row r="480" spans="2:13" ht="15" thickBot="1" x14ac:dyDescent="0.4">
      <c r="B480" s="467" t="s">
        <v>517</v>
      </c>
      <c r="D480" s="540" t="s">
        <v>372</v>
      </c>
      <c r="E480" s="469">
        <v>628174</v>
      </c>
      <c r="F480" s="540" t="s">
        <v>485</v>
      </c>
      <c r="G480" s="540" t="s">
        <v>508</v>
      </c>
      <c r="H480" s="469">
        <v>5459</v>
      </c>
      <c r="I480" s="469">
        <v>72776</v>
      </c>
      <c r="J480" s="469">
        <v>605875</v>
      </c>
      <c r="K480" s="488" t="s">
        <v>518</v>
      </c>
      <c r="L480" s="540" t="s">
        <v>18</v>
      </c>
      <c r="M480" s="488" t="s">
        <v>518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494</v>
      </c>
      <c r="D482" s="477" t="s">
        <v>372</v>
      </c>
      <c r="E482" s="478">
        <v>618666</v>
      </c>
      <c r="F482" s="477" t="s">
        <v>18</v>
      </c>
      <c r="G482" s="478">
        <v>13521</v>
      </c>
      <c r="H482" s="477" t="s">
        <v>409</v>
      </c>
      <c r="I482" s="478">
        <v>60494</v>
      </c>
      <c r="J482" s="478">
        <v>330325</v>
      </c>
      <c r="K482" s="488" t="s">
        <v>441</v>
      </c>
      <c r="L482" s="477" t="s">
        <v>18</v>
      </c>
      <c r="M482" s="488" t="s">
        <v>441</v>
      </c>
    </row>
    <row r="483" spans="2:13" x14ac:dyDescent="0.35">
      <c r="B483" s="470" t="s">
        <v>182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2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362</v>
      </c>
      <c r="D484" s="718" t="s">
        <v>18</v>
      </c>
      <c r="E484" s="535" t="s">
        <v>18</v>
      </c>
      <c r="F484" s="535" t="s">
        <v>18</v>
      </c>
      <c r="G484" s="535" t="s">
        <v>442</v>
      </c>
      <c r="H484" s="485">
        <v>8616</v>
      </c>
      <c r="I484" s="485">
        <v>8290</v>
      </c>
      <c r="J484" s="535" t="s">
        <v>18</v>
      </c>
      <c r="K484" s="490" t="s">
        <v>457</v>
      </c>
      <c r="L484" s="535" t="s">
        <v>18</v>
      </c>
      <c r="M484" s="490" t="s">
        <v>457</v>
      </c>
    </row>
    <row r="485" spans="2:13" ht="15" thickBot="1" x14ac:dyDescent="0.4">
      <c r="B485" s="474" t="s">
        <v>363</v>
      </c>
      <c r="D485" s="719"/>
      <c r="E485" s="536"/>
      <c r="F485" s="536"/>
      <c r="G485" s="536"/>
      <c r="H485" s="486"/>
      <c r="I485" s="486"/>
      <c r="J485" s="536"/>
      <c r="K485" s="488"/>
      <c r="L485" s="536"/>
      <c r="M485" s="488"/>
    </row>
    <row r="486" spans="2:13" ht="15" thickBot="1" x14ac:dyDescent="0.4">
      <c r="B486" s="467" t="s">
        <v>77</v>
      </c>
      <c r="D486" s="477" t="s">
        <v>18</v>
      </c>
      <c r="E486" s="477" t="s">
        <v>18</v>
      </c>
      <c r="F486" s="477" t="s">
        <v>18</v>
      </c>
      <c r="G486" s="477" t="s">
        <v>442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365</v>
      </c>
      <c r="D487" s="536" t="s">
        <v>18</v>
      </c>
      <c r="E487" s="536">
        <v>-616</v>
      </c>
      <c r="F487" s="536" t="s">
        <v>18</v>
      </c>
      <c r="G487" s="536" t="s">
        <v>18</v>
      </c>
      <c r="H487" s="536" t="s">
        <v>18</v>
      </c>
      <c r="I487" s="536" t="s">
        <v>18</v>
      </c>
      <c r="J487" s="536">
        <v>616</v>
      </c>
      <c r="K487" s="534" t="s">
        <v>18</v>
      </c>
      <c r="L487" s="536" t="s">
        <v>18</v>
      </c>
      <c r="M487" s="534" t="s">
        <v>18</v>
      </c>
    </row>
    <row r="488" spans="2:13" ht="15" thickBot="1" x14ac:dyDescent="0.4">
      <c r="B488" s="467" t="s">
        <v>519</v>
      </c>
      <c r="D488" s="477" t="s">
        <v>372</v>
      </c>
      <c r="E488" s="478">
        <v>618050</v>
      </c>
      <c r="F488" s="477" t="s">
        <v>18</v>
      </c>
      <c r="G488" s="477" t="s">
        <v>446</v>
      </c>
      <c r="H488" s="478">
        <v>6542</v>
      </c>
      <c r="I488" s="478">
        <v>68784</v>
      </c>
      <c r="J488" s="478">
        <v>382682</v>
      </c>
      <c r="K488" s="509" t="s">
        <v>459</v>
      </c>
      <c r="L488" s="477" t="s">
        <v>18</v>
      </c>
      <c r="M488" s="509" t="s">
        <v>459</v>
      </c>
    </row>
    <row r="491" spans="2:13" ht="26" x14ac:dyDescent="0.35">
      <c r="B491" s="548" t="s">
        <v>546</v>
      </c>
      <c r="D491"/>
      <c r="E491"/>
      <c r="F491"/>
      <c r="G491"/>
      <c r="H491"/>
      <c r="I491"/>
      <c r="J491"/>
      <c r="K491"/>
      <c r="L491"/>
    </row>
    <row r="492" spans="2:13" ht="21.5" customHeight="1" thickBot="1" x14ac:dyDescent="0.4">
      <c r="B492" s="733"/>
      <c r="D492" s="732" t="s">
        <v>43</v>
      </c>
      <c r="E492" s="734" t="s">
        <v>44</v>
      </c>
      <c r="F492" s="726" t="s">
        <v>45</v>
      </c>
      <c r="G492" s="726"/>
      <c r="H492" s="726"/>
      <c r="I492" s="547" t="s">
        <v>526</v>
      </c>
      <c r="J492" s="734" t="s">
        <v>133</v>
      </c>
      <c r="K492" s="547" t="s">
        <v>528</v>
      </c>
      <c r="L492" s="549"/>
    </row>
    <row r="493" spans="2:13" ht="33.5" customHeight="1" x14ac:dyDescent="0.35">
      <c r="B493" s="733"/>
      <c r="D493" s="732"/>
      <c r="E493" s="734"/>
      <c r="F493" s="509" t="s">
        <v>529</v>
      </c>
      <c r="G493" s="509" t="s">
        <v>530</v>
      </c>
      <c r="H493" s="509" t="s">
        <v>532</v>
      </c>
      <c r="I493" s="547" t="s">
        <v>527</v>
      </c>
      <c r="J493" s="734"/>
      <c r="K493" s="547"/>
      <c r="L493" s="549"/>
    </row>
    <row r="494" spans="2:13" x14ac:dyDescent="0.35">
      <c r="B494" s="733"/>
      <c r="D494" s="732"/>
      <c r="E494" s="734"/>
      <c r="F494" s="546"/>
      <c r="G494" s="547" t="s">
        <v>531</v>
      </c>
      <c r="H494" s="546"/>
      <c r="I494" s="642"/>
      <c r="J494" s="734"/>
      <c r="K494" s="547"/>
      <c r="L494" s="549"/>
    </row>
    <row r="495" spans="2:13" ht="15" thickBot="1" x14ac:dyDescent="0.4">
      <c r="B495" s="550" t="s">
        <v>533</v>
      </c>
      <c r="D495" s="551">
        <v>2239.3000000000002</v>
      </c>
      <c r="E495" s="552">
        <v>619.29999999999995</v>
      </c>
      <c r="F495" s="552" t="s">
        <v>18</v>
      </c>
      <c r="G495" s="552">
        <v>-15.7</v>
      </c>
      <c r="H495" s="552">
        <v>20.5</v>
      </c>
      <c r="I495" s="552">
        <v>59.9</v>
      </c>
      <c r="J495" s="552">
        <v>411.4</v>
      </c>
      <c r="K495" s="643">
        <v>3334.7</v>
      </c>
      <c r="L495" s="549"/>
    </row>
    <row r="496" spans="2:13" ht="12.5" customHeight="1" x14ac:dyDescent="0.35">
      <c r="B496" s="553" t="s">
        <v>534</v>
      </c>
      <c r="D496" s="737" t="s">
        <v>18</v>
      </c>
      <c r="E496" s="556" t="s">
        <v>18</v>
      </c>
      <c r="F496" s="556" t="s">
        <v>18</v>
      </c>
      <c r="G496" s="556">
        <v>-6.4</v>
      </c>
      <c r="H496" s="556" t="s">
        <v>18</v>
      </c>
      <c r="I496" s="556" t="s">
        <v>18</v>
      </c>
      <c r="J496" s="571">
        <v>-11.1</v>
      </c>
      <c r="K496" s="644">
        <v>-17.5</v>
      </c>
      <c r="L496" s="572"/>
    </row>
    <row r="497" spans="2:12" ht="13" customHeight="1" thickBot="1" x14ac:dyDescent="0.4">
      <c r="B497" s="553" t="s">
        <v>535</v>
      </c>
      <c r="D497" s="738"/>
      <c r="E497" s="558"/>
      <c r="F497" s="558"/>
      <c r="G497" s="558"/>
      <c r="H497" s="558"/>
      <c r="I497" s="558"/>
      <c r="J497" s="573"/>
      <c r="K497" s="645"/>
      <c r="L497" s="572"/>
    </row>
    <row r="498" spans="2:12" ht="12.5" customHeight="1" x14ac:dyDescent="0.35">
      <c r="B498" s="554" t="s">
        <v>536</v>
      </c>
      <c r="D498" s="737" t="s">
        <v>18</v>
      </c>
      <c r="E498" s="556" t="s">
        <v>18</v>
      </c>
      <c r="F498" s="556">
        <v>-12.9</v>
      </c>
      <c r="G498" s="556" t="s">
        <v>18</v>
      </c>
      <c r="H498" s="556" t="s">
        <v>18</v>
      </c>
      <c r="I498" s="556" t="s">
        <v>18</v>
      </c>
      <c r="J498" s="571">
        <v>9.1</v>
      </c>
      <c r="K498" s="644">
        <v>-3.8</v>
      </c>
      <c r="L498" s="572"/>
    </row>
    <row r="499" spans="2:12" ht="13" customHeight="1" thickBot="1" x14ac:dyDescent="0.4">
      <c r="B499" s="555" t="s">
        <v>537</v>
      </c>
      <c r="D499" s="738"/>
      <c r="E499" s="558"/>
      <c r="F499" s="558"/>
      <c r="G499" s="558"/>
      <c r="H499" s="558"/>
      <c r="I499" s="558"/>
      <c r="J499" s="573"/>
      <c r="K499" s="645"/>
      <c r="L499" s="572"/>
    </row>
    <row r="500" spans="2:12" ht="15" thickBot="1" x14ac:dyDescent="0.4">
      <c r="B500" s="557" t="s">
        <v>538</v>
      </c>
      <c r="D500" s="551">
        <v>2239.3000000000002</v>
      </c>
      <c r="E500" s="552">
        <v>619.29999999999995</v>
      </c>
      <c r="F500" s="552">
        <v>-12.9</v>
      </c>
      <c r="G500" s="552">
        <v>-22.1</v>
      </c>
      <c r="H500" s="552">
        <v>20.5</v>
      </c>
      <c r="I500" s="552">
        <v>59.9</v>
      </c>
      <c r="J500" s="552">
        <v>409.4</v>
      </c>
      <c r="K500" s="646" t="s">
        <v>539</v>
      </c>
      <c r="L500" s="549"/>
    </row>
    <row r="501" spans="2:12" ht="15" thickBot="1" x14ac:dyDescent="0.4">
      <c r="B501" s="555" t="s">
        <v>74</v>
      </c>
      <c r="D501" s="558" t="s">
        <v>18</v>
      </c>
      <c r="E501" s="558" t="s">
        <v>18</v>
      </c>
      <c r="F501" s="558" t="s">
        <v>18</v>
      </c>
      <c r="G501" s="558" t="s">
        <v>18</v>
      </c>
      <c r="H501" s="558" t="s">
        <v>18</v>
      </c>
      <c r="I501" s="558" t="s">
        <v>18</v>
      </c>
      <c r="J501" s="558">
        <v>183.9</v>
      </c>
      <c r="K501" s="644">
        <v>183.9</v>
      </c>
      <c r="L501" s="549"/>
    </row>
    <row r="502" spans="2:12" x14ac:dyDescent="0.35">
      <c r="B502" s="553" t="s">
        <v>362</v>
      </c>
      <c r="D502" s="737" t="s">
        <v>18</v>
      </c>
      <c r="E502" s="556" t="s">
        <v>18</v>
      </c>
      <c r="F502" s="556" t="s">
        <v>18</v>
      </c>
      <c r="G502" s="556">
        <v>-10.7</v>
      </c>
      <c r="H502" s="556">
        <v>-19</v>
      </c>
      <c r="I502" s="556">
        <v>16.5</v>
      </c>
      <c r="J502" s="571" t="s">
        <v>18</v>
      </c>
      <c r="K502" s="644">
        <v>-13.2</v>
      </c>
      <c r="L502" s="574"/>
    </row>
    <row r="503" spans="2:12" ht="15" thickBot="1" x14ac:dyDescent="0.4">
      <c r="B503" s="553" t="s">
        <v>469</v>
      </c>
      <c r="D503" s="738"/>
      <c r="E503" s="558"/>
      <c r="F503" s="558"/>
      <c r="G503" s="558"/>
      <c r="H503" s="558"/>
      <c r="I503" s="558"/>
      <c r="J503" s="573"/>
      <c r="K503" s="645"/>
      <c r="L503" s="574"/>
    </row>
    <row r="504" spans="2:12" ht="15" thickBot="1" x14ac:dyDescent="0.4">
      <c r="B504" s="559" t="s">
        <v>77</v>
      </c>
      <c r="D504" s="560" t="s">
        <v>18</v>
      </c>
      <c r="E504" s="560" t="s">
        <v>18</v>
      </c>
      <c r="F504" s="560" t="s">
        <v>18</v>
      </c>
      <c r="G504" s="560">
        <v>-10.7</v>
      </c>
      <c r="H504" s="560">
        <v>-19</v>
      </c>
      <c r="I504" s="560">
        <v>16.5</v>
      </c>
      <c r="J504" s="560">
        <v>183.9</v>
      </c>
      <c r="K504" s="647">
        <v>170.7</v>
      </c>
      <c r="L504" s="549"/>
    </row>
    <row r="505" spans="2:12" ht="12.5" customHeight="1" x14ac:dyDescent="0.35">
      <c r="B505" s="561" t="s">
        <v>406</v>
      </c>
      <c r="D505" s="737" t="s">
        <v>18</v>
      </c>
      <c r="E505" s="556">
        <v>8.9</v>
      </c>
      <c r="F505" s="556" t="s">
        <v>18</v>
      </c>
      <c r="G505" s="556" t="s">
        <v>18</v>
      </c>
      <c r="H505" s="556" t="s">
        <v>18</v>
      </c>
      <c r="I505" s="556">
        <v>-0.6</v>
      </c>
      <c r="J505" s="571">
        <v>-8.9</v>
      </c>
      <c r="K505" s="644">
        <v>-0.6</v>
      </c>
      <c r="L505" s="575"/>
    </row>
    <row r="506" spans="2:12" ht="13" customHeight="1" thickBot="1" x14ac:dyDescent="0.4">
      <c r="B506" s="561" t="s">
        <v>407</v>
      </c>
      <c r="D506" s="738"/>
      <c r="E506" s="558"/>
      <c r="F506" s="558"/>
      <c r="G506" s="558"/>
      <c r="H506" s="558"/>
      <c r="I506" s="558"/>
      <c r="J506" s="573"/>
      <c r="K506" s="645"/>
      <c r="L506" s="575"/>
    </row>
    <row r="507" spans="2:12" ht="15" thickBot="1" x14ac:dyDescent="0.4">
      <c r="B507" s="562" t="s">
        <v>540</v>
      </c>
      <c r="D507" s="563">
        <v>2239.3000000000002</v>
      </c>
      <c r="E507" s="564">
        <v>628.20000000000005</v>
      </c>
      <c r="F507" s="564">
        <v>-12.9</v>
      </c>
      <c r="G507" s="564">
        <v>-32.799999999999997</v>
      </c>
      <c r="H507" s="564">
        <v>1.5</v>
      </c>
      <c r="I507" s="564">
        <v>75.8</v>
      </c>
      <c r="J507" s="564">
        <v>584.4</v>
      </c>
      <c r="K507" s="645" t="s">
        <v>541</v>
      </c>
      <c r="L507" s="549"/>
    </row>
    <row r="508" spans="2:12" ht="15" thickBot="1" x14ac:dyDescent="0.4">
      <c r="B508" s="565"/>
      <c r="D508" s="473"/>
      <c r="E508" s="473"/>
      <c r="F508" s="473"/>
      <c r="G508" s="473"/>
      <c r="H508" s="473"/>
      <c r="I508" s="473"/>
      <c r="J508" s="473"/>
      <c r="K508" s="648"/>
      <c r="L508" s="549"/>
    </row>
    <row r="509" spans="2:12" ht="15" thickBot="1" x14ac:dyDescent="0.4">
      <c r="B509" s="559" t="s">
        <v>542</v>
      </c>
      <c r="D509" s="566">
        <v>2239.3000000000002</v>
      </c>
      <c r="E509" s="567">
        <v>618.70000000000005</v>
      </c>
      <c r="F509" s="567" t="s">
        <v>18</v>
      </c>
      <c r="G509" s="567">
        <v>13.5</v>
      </c>
      <c r="H509" s="567">
        <v>-2.1</v>
      </c>
      <c r="I509" s="567">
        <v>60.5</v>
      </c>
      <c r="J509" s="567">
        <v>330.3</v>
      </c>
      <c r="K509" s="649">
        <v>3260.2</v>
      </c>
      <c r="L509" s="549"/>
    </row>
    <row r="510" spans="2:12" ht="12.5" customHeight="1" x14ac:dyDescent="0.35">
      <c r="B510" s="553" t="s">
        <v>534</v>
      </c>
      <c r="D510" s="735" t="s">
        <v>18</v>
      </c>
      <c r="E510" s="576" t="s">
        <v>18</v>
      </c>
      <c r="F510" s="576" t="s">
        <v>18</v>
      </c>
      <c r="G510" s="576">
        <v>-5.7</v>
      </c>
      <c r="H510" s="576" t="s">
        <v>18</v>
      </c>
      <c r="I510" s="576" t="s">
        <v>18</v>
      </c>
      <c r="J510" s="577">
        <v>-11.1</v>
      </c>
      <c r="K510" s="644">
        <v>-16.8</v>
      </c>
      <c r="L510" s="572"/>
    </row>
    <row r="511" spans="2:12" ht="13" customHeight="1" thickBot="1" x14ac:dyDescent="0.4">
      <c r="B511" s="553" t="s">
        <v>535</v>
      </c>
      <c r="D511" s="736"/>
      <c r="E511" s="568"/>
      <c r="F511" s="568"/>
      <c r="G511" s="568"/>
      <c r="H511" s="568"/>
      <c r="I511" s="568"/>
      <c r="J511" s="578"/>
      <c r="K511" s="645"/>
      <c r="L511" s="572"/>
    </row>
    <row r="512" spans="2:12" ht="15" thickBot="1" x14ac:dyDescent="0.4">
      <c r="B512" s="559" t="s">
        <v>543</v>
      </c>
      <c r="D512" s="566">
        <v>2239.3000000000002</v>
      </c>
      <c r="E512" s="567">
        <v>618.70000000000005</v>
      </c>
      <c r="F512" s="567" t="s">
        <v>18</v>
      </c>
      <c r="G512" s="567">
        <v>7.8</v>
      </c>
      <c r="H512" s="567">
        <v>-2.1</v>
      </c>
      <c r="I512" s="567">
        <v>60.5</v>
      </c>
      <c r="J512" s="567">
        <v>319.2</v>
      </c>
      <c r="K512" s="649">
        <v>3243.4</v>
      </c>
      <c r="L512" s="549"/>
    </row>
    <row r="513" spans="2:12" ht="15" thickBot="1" x14ac:dyDescent="0.4">
      <c r="B513" s="555" t="s">
        <v>74</v>
      </c>
      <c r="D513" s="568" t="s">
        <v>18</v>
      </c>
      <c r="E513" s="568" t="s">
        <v>18</v>
      </c>
      <c r="F513" s="568" t="s">
        <v>18</v>
      </c>
      <c r="G513" s="568" t="s">
        <v>18</v>
      </c>
      <c r="H513" s="568" t="s">
        <v>18</v>
      </c>
      <c r="I513" s="568" t="s">
        <v>18</v>
      </c>
      <c r="J513" s="568">
        <v>81.7</v>
      </c>
      <c r="K513" s="645">
        <v>81.7</v>
      </c>
      <c r="L513" s="549"/>
    </row>
    <row r="514" spans="2:12" x14ac:dyDescent="0.35">
      <c r="B514" s="553" t="s">
        <v>362</v>
      </c>
      <c r="D514" s="735" t="s">
        <v>18</v>
      </c>
      <c r="E514" s="576" t="s">
        <v>18</v>
      </c>
      <c r="F514" s="576" t="s">
        <v>18</v>
      </c>
      <c r="G514" s="576">
        <v>-29.9</v>
      </c>
      <c r="H514" s="576">
        <v>22.6</v>
      </c>
      <c r="I514" s="576">
        <v>-0.6</v>
      </c>
      <c r="J514" s="579" t="s">
        <v>18</v>
      </c>
      <c r="K514" s="644">
        <v>-7.9</v>
      </c>
      <c r="L514" s="574"/>
    </row>
    <row r="515" spans="2:12" ht="15" thickBot="1" x14ac:dyDescent="0.4">
      <c r="B515" s="553" t="s">
        <v>469</v>
      </c>
      <c r="D515" s="736"/>
      <c r="E515" s="568"/>
      <c r="F515" s="568"/>
      <c r="G515" s="568"/>
      <c r="H515" s="568"/>
      <c r="I515" s="568"/>
      <c r="J515" s="580"/>
      <c r="K515" s="645"/>
      <c r="L515" s="574"/>
    </row>
    <row r="516" spans="2:12" ht="15" thickBot="1" x14ac:dyDescent="0.4">
      <c r="B516" s="559" t="s">
        <v>77</v>
      </c>
      <c r="D516" s="569" t="s">
        <v>18</v>
      </c>
      <c r="E516" s="569" t="s">
        <v>18</v>
      </c>
      <c r="F516" s="569" t="s">
        <v>18</v>
      </c>
      <c r="G516" s="569">
        <v>-29.9</v>
      </c>
      <c r="H516" s="569">
        <v>22.6</v>
      </c>
      <c r="I516" s="569">
        <v>-0.6</v>
      </c>
      <c r="J516" s="569">
        <v>81.7</v>
      </c>
      <c r="K516" s="647">
        <v>73.8</v>
      </c>
      <c r="L516" s="549"/>
    </row>
    <row r="517" spans="2:12" x14ac:dyDescent="0.35">
      <c r="B517" s="561" t="s">
        <v>406</v>
      </c>
      <c r="D517" s="735" t="s">
        <v>18</v>
      </c>
      <c r="E517" s="576">
        <v>0.6</v>
      </c>
      <c r="F517" s="576" t="s">
        <v>18</v>
      </c>
      <c r="G517" s="576" t="s">
        <v>18</v>
      </c>
      <c r="H517" s="576" t="s">
        <v>18</v>
      </c>
      <c r="I517" s="576" t="s">
        <v>18</v>
      </c>
      <c r="J517" s="579">
        <v>-0.6</v>
      </c>
      <c r="K517" s="644" t="s">
        <v>18</v>
      </c>
      <c r="L517" s="574"/>
    </row>
    <row r="518" spans="2:12" ht="15" thickBot="1" x14ac:dyDescent="0.4">
      <c r="B518" s="561" t="s">
        <v>407</v>
      </c>
      <c r="D518" s="736"/>
      <c r="E518" s="568"/>
      <c r="F518" s="568"/>
      <c r="G518" s="568"/>
      <c r="H518" s="568"/>
      <c r="I518" s="568"/>
      <c r="J518" s="580"/>
      <c r="K518" s="645"/>
      <c r="L518" s="574"/>
    </row>
    <row r="519" spans="2:12" ht="15" thickBot="1" x14ac:dyDescent="0.4">
      <c r="B519" s="562" t="s">
        <v>544</v>
      </c>
      <c r="D519" s="566">
        <v>2239.3000000000002</v>
      </c>
      <c r="E519" s="567">
        <v>619.29999999999995</v>
      </c>
      <c r="F519" s="567" t="s">
        <v>18</v>
      </c>
      <c r="G519" s="567">
        <v>-22.1</v>
      </c>
      <c r="H519" s="567">
        <v>20.5</v>
      </c>
      <c r="I519" s="567">
        <v>59.9</v>
      </c>
      <c r="J519" s="567">
        <v>400.3</v>
      </c>
      <c r="K519" s="650">
        <v>3317.2</v>
      </c>
      <c r="L519" s="549"/>
    </row>
    <row r="520" spans="2:12" x14ac:dyDescent="0.35">
      <c r="B520" s="570"/>
      <c r="D520"/>
      <c r="E520"/>
      <c r="F520"/>
      <c r="G520"/>
      <c r="H520"/>
      <c r="I520"/>
      <c r="J520"/>
      <c r="K520"/>
    </row>
    <row r="521" spans="2:12" ht="36" x14ac:dyDescent="0.35">
      <c r="B521" s="570" t="s">
        <v>545</v>
      </c>
      <c r="D521"/>
      <c r="E521"/>
      <c r="F521"/>
      <c r="G521"/>
      <c r="H521"/>
      <c r="I521"/>
      <c r="J521"/>
      <c r="K521"/>
    </row>
    <row r="523" spans="2:12" ht="26" x14ac:dyDescent="0.35">
      <c r="B523" s="548" t="s">
        <v>604</v>
      </c>
      <c r="D523"/>
      <c r="E523"/>
      <c r="F523"/>
      <c r="G523"/>
      <c r="H523"/>
      <c r="I523"/>
      <c r="J523"/>
      <c r="K523"/>
    </row>
    <row r="524" spans="2:12" ht="21.5" customHeight="1" thickBot="1" x14ac:dyDescent="0.4">
      <c r="B524" s="733"/>
      <c r="D524" s="732" t="s">
        <v>43</v>
      </c>
      <c r="E524" s="597" t="s">
        <v>44</v>
      </c>
      <c r="F524" s="726" t="s">
        <v>45</v>
      </c>
      <c r="G524" s="726"/>
      <c r="H524" s="726"/>
      <c r="I524" s="597" t="s">
        <v>526</v>
      </c>
      <c r="J524" s="597" t="s">
        <v>133</v>
      </c>
      <c r="K524" s="597" t="s">
        <v>528</v>
      </c>
    </row>
    <row r="525" spans="2:12" ht="33.5" customHeight="1" x14ac:dyDescent="0.35">
      <c r="B525" s="733"/>
      <c r="D525" s="732"/>
      <c r="E525" s="597"/>
      <c r="F525" s="509" t="s">
        <v>529</v>
      </c>
      <c r="G525" s="509" t="s">
        <v>530</v>
      </c>
      <c r="H525" s="509" t="s">
        <v>532</v>
      </c>
      <c r="I525" s="597" t="s">
        <v>527</v>
      </c>
      <c r="J525" s="597"/>
      <c r="K525" s="597"/>
    </row>
    <row r="526" spans="2:12" x14ac:dyDescent="0.35">
      <c r="B526" s="733"/>
      <c r="D526" s="732"/>
      <c r="E526" s="597"/>
      <c r="F526" s="598"/>
      <c r="G526" s="597" t="s">
        <v>531</v>
      </c>
      <c r="H526" s="598"/>
      <c r="I526" s="642"/>
      <c r="J526" s="597"/>
      <c r="K526" s="597"/>
    </row>
    <row r="527" spans="2:12" ht="15" thickBot="1" x14ac:dyDescent="0.4">
      <c r="B527" s="550" t="s">
        <v>605</v>
      </c>
      <c r="D527" s="551">
        <v>2239.3000000000002</v>
      </c>
      <c r="E527" s="552">
        <v>628.20000000000005</v>
      </c>
      <c r="F527" s="552">
        <v>-12.9</v>
      </c>
      <c r="G527" s="552">
        <v>-32.799999999999997</v>
      </c>
      <c r="H527" s="552">
        <v>1.5</v>
      </c>
      <c r="I527" s="552">
        <v>75.8</v>
      </c>
      <c r="J527" s="552">
        <v>584.4</v>
      </c>
      <c r="K527" s="488" t="s">
        <v>541</v>
      </c>
    </row>
    <row r="528" spans="2:12" ht="12.5" customHeight="1" x14ac:dyDescent="0.35">
      <c r="B528" s="553" t="s">
        <v>536</v>
      </c>
      <c r="D528" s="737" t="s">
        <v>18</v>
      </c>
      <c r="E528" s="595" t="s">
        <v>18</v>
      </c>
      <c r="F528" s="595" t="s">
        <v>18</v>
      </c>
      <c r="G528" s="595" t="s">
        <v>18</v>
      </c>
      <c r="H528" s="595" t="s">
        <v>18</v>
      </c>
      <c r="I528" s="595" t="s">
        <v>18</v>
      </c>
      <c r="J528" s="571">
        <v>2.8</v>
      </c>
      <c r="K528" s="644">
        <v>2.8</v>
      </c>
    </row>
    <row r="529" spans="2:11" ht="13" customHeight="1" thickBot="1" x14ac:dyDescent="0.4">
      <c r="B529" s="555" t="s">
        <v>606</v>
      </c>
      <c r="D529" s="738"/>
      <c r="E529" s="596"/>
      <c r="F529" s="596"/>
      <c r="G529" s="596"/>
      <c r="H529" s="596"/>
      <c r="I529" s="596"/>
      <c r="J529" s="573"/>
      <c r="K529" s="645"/>
    </row>
    <row r="530" spans="2:11" ht="15" thickBot="1" x14ac:dyDescent="0.4">
      <c r="B530" s="557" t="s">
        <v>607</v>
      </c>
      <c r="D530" s="552" t="s">
        <v>608</v>
      </c>
      <c r="E530" s="552">
        <v>628.20000000000005</v>
      </c>
      <c r="F530" s="552">
        <v>-12.9</v>
      </c>
      <c r="G530" s="552">
        <v>-32.799999999999997</v>
      </c>
      <c r="H530" s="552">
        <v>1.5</v>
      </c>
      <c r="I530" s="552">
        <v>75.8</v>
      </c>
      <c r="J530" s="552">
        <v>587.20000000000005</v>
      </c>
      <c r="K530" s="646" t="s">
        <v>609</v>
      </c>
    </row>
    <row r="531" spans="2:11" ht="15" thickBot="1" x14ac:dyDescent="0.4">
      <c r="B531" s="555" t="s">
        <v>182</v>
      </c>
      <c r="D531" s="596" t="s">
        <v>18</v>
      </c>
      <c r="E531" s="596" t="s">
        <v>18</v>
      </c>
      <c r="F531" s="596" t="s">
        <v>18</v>
      </c>
      <c r="G531" s="596" t="s">
        <v>18</v>
      </c>
      <c r="H531" s="596" t="s">
        <v>18</v>
      </c>
      <c r="I531" s="596" t="s">
        <v>18</v>
      </c>
      <c r="J531" s="596">
        <v>53.1</v>
      </c>
      <c r="K531" s="644">
        <v>53.1</v>
      </c>
    </row>
    <row r="532" spans="2:11" x14ac:dyDescent="0.35">
      <c r="B532" s="553" t="s">
        <v>362</v>
      </c>
      <c r="D532" s="737" t="s">
        <v>18</v>
      </c>
      <c r="E532" s="595" t="s">
        <v>18</v>
      </c>
      <c r="F532" s="595" t="s">
        <v>18</v>
      </c>
      <c r="G532" s="595" t="s">
        <v>18</v>
      </c>
      <c r="H532" s="595">
        <v>0.3</v>
      </c>
      <c r="I532" s="595">
        <v>-2.6</v>
      </c>
      <c r="J532" s="571" t="s">
        <v>18</v>
      </c>
      <c r="K532" s="644">
        <v>-2.2999999999999998</v>
      </c>
    </row>
    <row r="533" spans="2:11" ht="15" thickBot="1" x14ac:dyDescent="0.4">
      <c r="B533" s="553" t="s">
        <v>363</v>
      </c>
      <c r="D533" s="738"/>
      <c r="E533" s="596"/>
      <c r="F533" s="596"/>
      <c r="G533" s="596"/>
      <c r="H533" s="596"/>
      <c r="I533" s="596"/>
      <c r="J533" s="573"/>
      <c r="K533" s="645"/>
    </row>
    <row r="534" spans="2:11" ht="15" thickBot="1" x14ac:dyDescent="0.4">
      <c r="B534" s="559" t="s">
        <v>77</v>
      </c>
      <c r="D534" s="560" t="s">
        <v>18</v>
      </c>
      <c r="E534" s="560" t="s">
        <v>18</v>
      </c>
      <c r="F534" s="560" t="s">
        <v>18</v>
      </c>
      <c r="G534" s="560" t="s">
        <v>18</v>
      </c>
      <c r="H534" s="560">
        <v>0.3</v>
      </c>
      <c r="I534" s="560">
        <v>-2.6</v>
      </c>
      <c r="J534" s="560">
        <v>53.1</v>
      </c>
      <c r="K534" s="647">
        <v>50.8</v>
      </c>
    </row>
    <row r="535" spans="2:11" ht="15" thickBot="1" x14ac:dyDescent="0.4">
      <c r="B535" s="550" t="s">
        <v>610</v>
      </c>
      <c r="D535" s="552" t="s">
        <v>608</v>
      </c>
      <c r="E535" s="552">
        <v>628.20000000000005</v>
      </c>
      <c r="F535" s="552">
        <v>-12.9</v>
      </c>
      <c r="G535" s="552">
        <v>-32.799999999999997</v>
      </c>
      <c r="H535" s="552">
        <v>1.8</v>
      </c>
      <c r="I535" s="552">
        <v>73.2</v>
      </c>
      <c r="J535" s="552">
        <v>640.29999999999995</v>
      </c>
      <c r="K535" s="645" t="s">
        <v>611</v>
      </c>
    </row>
    <row r="536" spans="2:11" ht="15" thickBot="1" x14ac:dyDescent="0.4">
      <c r="B536" s="565"/>
      <c r="D536" s="473"/>
      <c r="E536" s="473"/>
      <c r="F536" s="473"/>
      <c r="G536" s="473"/>
      <c r="H536" s="473"/>
      <c r="I536" s="473"/>
      <c r="J536" s="473"/>
      <c r="K536" s="648"/>
    </row>
    <row r="537" spans="2:11" ht="15" thickBot="1" x14ac:dyDescent="0.4">
      <c r="B537" s="559" t="s">
        <v>612</v>
      </c>
      <c r="D537" s="567" t="s">
        <v>608</v>
      </c>
      <c r="E537" s="567">
        <v>619.29999999999995</v>
      </c>
      <c r="F537" s="567">
        <v>-12.9</v>
      </c>
      <c r="G537" s="567">
        <v>-22.1</v>
      </c>
      <c r="H537" s="567">
        <v>20.5</v>
      </c>
      <c r="I537" s="567">
        <v>59.9</v>
      </c>
      <c r="J537" s="567">
        <v>409.4</v>
      </c>
      <c r="K537" s="645" t="s">
        <v>539</v>
      </c>
    </row>
    <row r="538" spans="2:11" ht="15" thickBot="1" x14ac:dyDescent="0.4">
      <c r="B538" s="555" t="s">
        <v>182</v>
      </c>
      <c r="D538" s="594" t="s">
        <v>18</v>
      </c>
      <c r="E538" s="594" t="s">
        <v>18</v>
      </c>
      <c r="F538" s="594" t="s">
        <v>18</v>
      </c>
      <c r="G538" s="594" t="s">
        <v>18</v>
      </c>
      <c r="H538" s="594" t="s">
        <v>18</v>
      </c>
      <c r="I538" s="594" t="s">
        <v>18</v>
      </c>
      <c r="J538" s="594">
        <v>35.6</v>
      </c>
      <c r="K538" s="645">
        <v>35.6</v>
      </c>
    </row>
    <row r="539" spans="2:11" x14ac:dyDescent="0.35">
      <c r="B539" s="553" t="s">
        <v>362</v>
      </c>
      <c r="D539" s="735" t="s">
        <v>18</v>
      </c>
      <c r="E539" s="593" t="s">
        <v>18</v>
      </c>
      <c r="F539" s="593" t="s">
        <v>18</v>
      </c>
      <c r="G539" s="593" t="s">
        <v>18</v>
      </c>
      <c r="H539" s="593">
        <v>-6.4</v>
      </c>
      <c r="I539" s="593">
        <v>11.7</v>
      </c>
      <c r="J539" s="579" t="s">
        <v>18</v>
      </c>
      <c r="K539" s="644">
        <v>5.3</v>
      </c>
    </row>
    <row r="540" spans="2:11" ht="15" thickBot="1" x14ac:dyDescent="0.4">
      <c r="B540" s="553" t="s">
        <v>363</v>
      </c>
      <c r="D540" s="736"/>
      <c r="E540" s="594"/>
      <c r="F540" s="594"/>
      <c r="G540" s="594"/>
      <c r="H540" s="594"/>
      <c r="I540" s="594"/>
      <c r="J540" s="580"/>
      <c r="K540" s="645"/>
    </row>
    <row r="541" spans="2:11" ht="15" thickBot="1" x14ac:dyDescent="0.4">
      <c r="B541" s="559" t="s">
        <v>77</v>
      </c>
      <c r="D541" s="569" t="s">
        <v>18</v>
      </c>
      <c r="E541" s="569" t="s">
        <v>18</v>
      </c>
      <c r="F541" s="569" t="s">
        <v>18</v>
      </c>
      <c r="G541" s="569" t="s">
        <v>18</v>
      </c>
      <c r="H541" s="569">
        <v>-6.4</v>
      </c>
      <c r="I541" s="569">
        <v>11.7</v>
      </c>
      <c r="J541" s="569">
        <v>35.6</v>
      </c>
      <c r="K541" s="647">
        <v>40.9</v>
      </c>
    </row>
    <row r="542" spans="2:11" ht="15" thickBot="1" x14ac:dyDescent="0.4">
      <c r="B542" s="550" t="s">
        <v>613</v>
      </c>
      <c r="D542" s="662" t="s">
        <v>608</v>
      </c>
      <c r="E542" s="662">
        <v>619.29999999999995</v>
      </c>
      <c r="F542" s="662">
        <v>-12.9</v>
      </c>
      <c r="G542" s="662">
        <v>-22.1</v>
      </c>
      <c r="H542" s="662">
        <v>14.1</v>
      </c>
      <c r="I542" s="662">
        <v>71.599999999999994</v>
      </c>
      <c r="J542" s="662">
        <v>445</v>
      </c>
      <c r="K542" s="646" t="s">
        <v>614</v>
      </c>
    </row>
  </sheetData>
  <mergeCells count="186">
    <mergeCell ref="D539:D540"/>
    <mergeCell ref="D532:D533"/>
    <mergeCell ref="D528:D529"/>
    <mergeCell ref="J492:J494"/>
    <mergeCell ref="D517:D518"/>
    <mergeCell ref="D514:D515"/>
    <mergeCell ref="D510:D511"/>
    <mergeCell ref="D505:D506"/>
    <mergeCell ref="D502:D503"/>
    <mergeCell ref="D498:D499"/>
    <mergeCell ref="D496:D497"/>
    <mergeCell ref="B524:B526"/>
    <mergeCell ref="D524:D526"/>
    <mergeCell ref="F524:H524"/>
    <mergeCell ref="B492:B494"/>
    <mergeCell ref="D492:D494"/>
    <mergeCell ref="F468:H468"/>
    <mergeCell ref="F444:H444"/>
    <mergeCell ref="D484:D485"/>
    <mergeCell ref="D476:D477"/>
    <mergeCell ref="D473:D474"/>
    <mergeCell ref="B469:B470"/>
    <mergeCell ref="D469:D470"/>
    <mergeCell ref="F492:H492"/>
    <mergeCell ref="E492:E494"/>
    <mergeCell ref="F422:H422"/>
    <mergeCell ref="D437:D438"/>
    <mergeCell ref="D430:D431"/>
    <mergeCell ref="B423:B424"/>
    <mergeCell ref="D427:D428"/>
    <mergeCell ref="D460:D461"/>
    <mergeCell ref="D452:D453"/>
    <mergeCell ref="D449:D450"/>
    <mergeCell ref="B445:B446"/>
    <mergeCell ref="D445:D446"/>
    <mergeCell ref="I385:I386"/>
    <mergeCell ref="I403:I404"/>
    <mergeCell ref="J403:J404"/>
    <mergeCell ref="K403:K404"/>
    <mergeCell ref="F402:G402"/>
    <mergeCell ref="H403:H404"/>
    <mergeCell ref="J385:J386"/>
    <mergeCell ref="K385:K386"/>
    <mergeCell ref="L385:L386"/>
    <mergeCell ref="E403:E404"/>
    <mergeCell ref="D415:D416"/>
    <mergeCell ref="B403:B404"/>
    <mergeCell ref="D403:D404"/>
    <mergeCell ref="D407:D408"/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B385:B386"/>
    <mergeCell ref="D385:D386"/>
    <mergeCell ref="E385:E386"/>
    <mergeCell ref="G385:G386"/>
    <mergeCell ref="H385:H386"/>
    <mergeCell ref="F384:G384"/>
    <mergeCell ref="L403:L40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40:L341"/>
    <mergeCell ref="D340:D341"/>
    <mergeCell ref="E340:E341"/>
    <mergeCell ref="L362:L36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31:L332"/>
    <mergeCell ref="F361:G36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K331:K332"/>
    <mergeCell ref="J340:J341"/>
    <mergeCell ref="K340:K341"/>
    <mergeCell ref="D331:D332"/>
    <mergeCell ref="E331:E332"/>
    <mergeCell ref="F331:F332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C78"/>
  <sheetViews>
    <sheetView showGridLines="0" zoomScale="55" zoomScaleNormal="55" zoomScaleSheetLayoutView="100" workbookViewId="0">
      <pane xSplit="3" topLeftCell="Q1" activePane="topRight" state="frozen"/>
      <selection activeCell="AC12" sqref="AC12"/>
      <selection pane="topRight" activeCell="AC34" sqref="AC34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7" customWidth="1"/>
    <col min="4" max="4" width="13.1796875" style="237" hidden="1" customWidth="1"/>
    <col min="5" max="5" width="16.54296875" style="237" customWidth="1" outlineLevel="1"/>
    <col min="6" max="8" width="13.1796875" style="237" customWidth="1" outlineLevel="1"/>
    <col min="9" max="9" width="16.54296875" style="237" customWidth="1" outlineLevel="1"/>
    <col min="10" max="10" width="14.1796875" style="237" customWidth="1" outlineLevel="1"/>
    <col min="11" max="11" width="13.1796875" style="237" customWidth="1" outlineLevel="1"/>
    <col min="12" max="12" width="12.7265625" style="237" customWidth="1" outlineLevel="1"/>
    <col min="13" max="13" width="16" style="237" customWidth="1" outlineLevel="1"/>
    <col min="14" max="14" width="14.26953125" style="237" customWidth="1" outlineLevel="1"/>
    <col min="15" max="16" width="12.7265625" style="237" customWidth="1" outlineLevel="1"/>
    <col min="17" max="17" width="16" style="237" customWidth="1" outlineLevel="1"/>
    <col min="18" max="18" width="14.26953125" style="237" customWidth="1" outlineLevel="1"/>
    <col min="19" max="20" width="12.7265625" style="237" customWidth="1" outlineLevel="1"/>
    <col min="21" max="21" width="15.90625" style="237" customWidth="1" outlineLevel="1"/>
    <col min="22" max="22" width="15.90625" style="237" customWidth="1"/>
    <col min="23" max="25" width="15.90625" style="237" customWidth="1" outlineLevel="1"/>
    <col min="26" max="27" width="16" style="237" customWidth="1"/>
    <col min="28" max="28" width="9.1796875" style="237"/>
    <col min="29" max="29" width="12.36328125" style="237" customWidth="1"/>
    <col min="30" max="235" width="9.1796875" style="237"/>
    <col min="236" max="236" width="1.453125" style="237" customWidth="1"/>
    <col min="237" max="237" width="60.81640625" style="237" customWidth="1"/>
    <col min="238" max="238" width="6" style="237" customWidth="1"/>
    <col min="239" max="239" width="14.1796875" style="237" bestFit="1" customWidth="1"/>
    <col min="240" max="240" width="1.81640625" style="237" customWidth="1"/>
    <col min="241" max="241" width="14.1796875" style="237" bestFit="1" customWidth="1"/>
    <col min="242" max="243" width="11.1796875" style="237" bestFit="1" customWidth="1"/>
    <col min="244" max="491" width="9.1796875" style="237"/>
    <col min="492" max="492" width="1.453125" style="237" customWidth="1"/>
    <col min="493" max="493" width="60.81640625" style="237" customWidth="1"/>
    <col min="494" max="494" width="6" style="237" customWidth="1"/>
    <col min="495" max="495" width="14.1796875" style="237" bestFit="1" customWidth="1"/>
    <col min="496" max="496" width="1.81640625" style="237" customWidth="1"/>
    <col min="497" max="497" width="14.1796875" style="237" bestFit="1" customWidth="1"/>
    <col min="498" max="499" width="11.1796875" style="237" bestFit="1" customWidth="1"/>
    <col min="500" max="747" width="9.1796875" style="237"/>
    <col min="748" max="748" width="1.453125" style="237" customWidth="1"/>
    <col min="749" max="749" width="60.81640625" style="237" customWidth="1"/>
    <col min="750" max="750" width="6" style="237" customWidth="1"/>
    <col min="751" max="751" width="14.1796875" style="237" bestFit="1" customWidth="1"/>
    <col min="752" max="752" width="1.81640625" style="237" customWidth="1"/>
    <col min="753" max="753" width="14.1796875" style="237" bestFit="1" customWidth="1"/>
    <col min="754" max="755" width="11.1796875" style="237" bestFit="1" customWidth="1"/>
    <col min="756" max="1003" width="9.1796875" style="237"/>
    <col min="1004" max="1004" width="1.453125" style="237" customWidth="1"/>
    <col min="1005" max="1005" width="60.81640625" style="237" customWidth="1"/>
    <col min="1006" max="1006" width="6" style="237" customWidth="1"/>
    <col min="1007" max="1007" width="14.1796875" style="237" bestFit="1" customWidth="1"/>
    <col min="1008" max="1008" width="1.81640625" style="237" customWidth="1"/>
    <col min="1009" max="1009" width="14.1796875" style="237" bestFit="1" customWidth="1"/>
    <col min="1010" max="1011" width="11.1796875" style="237" bestFit="1" customWidth="1"/>
    <col min="1012" max="1259" width="9.1796875" style="237"/>
    <col min="1260" max="1260" width="1.453125" style="237" customWidth="1"/>
    <col min="1261" max="1261" width="60.81640625" style="237" customWidth="1"/>
    <col min="1262" max="1262" width="6" style="237" customWidth="1"/>
    <col min="1263" max="1263" width="14.1796875" style="237" bestFit="1" customWidth="1"/>
    <col min="1264" max="1264" width="1.81640625" style="237" customWidth="1"/>
    <col min="1265" max="1265" width="14.1796875" style="237" bestFit="1" customWidth="1"/>
    <col min="1266" max="1267" width="11.1796875" style="237" bestFit="1" customWidth="1"/>
    <col min="1268" max="1515" width="9.1796875" style="237"/>
    <col min="1516" max="1516" width="1.453125" style="237" customWidth="1"/>
    <col min="1517" max="1517" width="60.81640625" style="237" customWidth="1"/>
    <col min="1518" max="1518" width="6" style="237" customWidth="1"/>
    <col min="1519" max="1519" width="14.1796875" style="237" bestFit="1" customWidth="1"/>
    <col min="1520" max="1520" width="1.81640625" style="237" customWidth="1"/>
    <col min="1521" max="1521" width="14.1796875" style="237" bestFit="1" customWidth="1"/>
    <col min="1522" max="1523" width="11.1796875" style="237" bestFit="1" customWidth="1"/>
    <col min="1524" max="1771" width="9.1796875" style="237"/>
    <col min="1772" max="1772" width="1.453125" style="237" customWidth="1"/>
    <col min="1773" max="1773" width="60.81640625" style="237" customWidth="1"/>
    <col min="1774" max="1774" width="6" style="237" customWidth="1"/>
    <col min="1775" max="1775" width="14.1796875" style="237" bestFit="1" customWidth="1"/>
    <col min="1776" max="1776" width="1.81640625" style="237" customWidth="1"/>
    <col min="1777" max="1777" width="14.1796875" style="237" bestFit="1" customWidth="1"/>
    <col min="1778" max="1779" width="11.1796875" style="237" bestFit="1" customWidth="1"/>
    <col min="1780" max="2027" width="9.1796875" style="237"/>
    <col min="2028" max="2028" width="1.453125" style="237" customWidth="1"/>
    <col min="2029" max="2029" width="60.81640625" style="237" customWidth="1"/>
    <col min="2030" max="2030" width="6" style="237" customWidth="1"/>
    <col min="2031" max="2031" width="14.1796875" style="237" bestFit="1" customWidth="1"/>
    <col min="2032" max="2032" width="1.81640625" style="237" customWidth="1"/>
    <col min="2033" max="2033" width="14.1796875" style="237" bestFit="1" customWidth="1"/>
    <col min="2034" max="2035" width="11.1796875" style="237" bestFit="1" customWidth="1"/>
    <col min="2036" max="2283" width="9.1796875" style="237"/>
    <col min="2284" max="2284" width="1.453125" style="237" customWidth="1"/>
    <col min="2285" max="2285" width="60.81640625" style="237" customWidth="1"/>
    <col min="2286" max="2286" width="6" style="237" customWidth="1"/>
    <col min="2287" max="2287" width="14.1796875" style="237" bestFit="1" customWidth="1"/>
    <col min="2288" max="2288" width="1.81640625" style="237" customWidth="1"/>
    <col min="2289" max="2289" width="14.1796875" style="237" bestFit="1" customWidth="1"/>
    <col min="2290" max="2291" width="11.1796875" style="237" bestFit="1" customWidth="1"/>
    <col min="2292" max="2539" width="9.1796875" style="237"/>
    <col min="2540" max="2540" width="1.453125" style="237" customWidth="1"/>
    <col min="2541" max="2541" width="60.81640625" style="237" customWidth="1"/>
    <col min="2542" max="2542" width="6" style="237" customWidth="1"/>
    <col min="2543" max="2543" width="14.1796875" style="237" bestFit="1" customWidth="1"/>
    <col min="2544" max="2544" width="1.81640625" style="237" customWidth="1"/>
    <col min="2545" max="2545" width="14.1796875" style="237" bestFit="1" customWidth="1"/>
    <col min="2546" max="2547" width="11.1796875" style="237" bestFit="1" customWidth="1"/>
    <col min="2548" max="2795" width="9.1796875" style="237"/>
    <col min="2796" max="2796" width="1.453125" style="237" customWidth="1"/>
    <col min="2797" max="2797" width="60.81640625" style="237" customWidth="1"/>
    <col min="2798" max="2798" width="6" style="237" customWidth="1"/>
    <col min="2799" max="2799" width="14.1796875" style="237" bestFit="1" customWidth="1"/>
    <col min="2800" max="2800" width="1.81640625" style="237" customWidth="1"/>
    <col min="2801" max="2801" width="14.1796875" style="237" bestFit="1" customWidth="1"/>
    <col min="2802" max="2803" width="11.1796875" style="237" bestFit="1" customWidth="1"/>
    <col min="2804" max="3051" width="9.1796875" style="237"/>
    <col min="3052" max="3052" width="1.453125" style="237" customWidth="1"/>
    <col min="3053" max="3053" width="60.81640625" style="237" customWidth="1"/>
    <col min="3054" max="3054" width="6" style="237" customWidth="1"/>
    <col min="3055" max="3055" width="14.1796875" style="237" bestFit="1" customWidth="1"/>
    <col min="3056" max="3056" width="1.81640625" style="237" customWidth="1"/>
    <col min="3057" max="3057" width="14.1796875" style="237" bestFit="1" customWidth="1"/>
    <col min="3058" max="3059" width="11.1796875" style="237" bestFit="1" customWidth="1"/>
    <col min="3060" max="3307" width="9.1796875" style="237"/>
    <col min="3308" max="3308" width="1.453125" style="237" customWidth="1"/>
    <col min="3309" max="3309" width="60.81640625" style="237" customWidth="1"/>
    <col min="3310" max="3310" width="6" style="237" customWidth="1"/>
    <col min="3311" max="3311" width="14.1796875" style="237" bestFit="1" customWidth="1"/>
    <col min="3312" max="3312" width="1.81640625" style="237" customWidth="1"/>
    <col min="3313" max="3313" width="14.1796875" style="237" bestFit="1" customWidth="1"/>
    <col min="3314" max="3315" width="11.1796875" style="237" bestFit="1" customWidth="1"/>
    <col min="3316" max="3563" width="9.1796875" style="237"/>
    <col min="3564" max="3564" width="1.453125" style="237" customWidth="1"/>
    <col min="3565" max="3565" width="60.81640625" style="237" customWidth="1"/>
    <col min="3566" max="3566" width="6" style="237" customWidth="1"/>
    <col min="3567" max="3567" width="14.1796875" style="237" bestFit="1" customWidth="1"/>
    <col min="3568" max="3568" width="1.81640625" style="237" customWidth="1"/>
    <col min="3569" max="3569" width="14.1796875" style="237" bestFit="1" customWidth="1"/>
    <col min="3570" max="3571" width="11.1796875" style="237" bestFit="1" customWidth="1"/>
    <col min="3572" max="3819" width="9.1796875" style="237"/>
    <col min="3820" max="3820" width="1.453125" style="237" customWidth="1"/>
    <col min="3821" max="3821" width="60.81640625" style="237" customWidth="1"/>
    <col min="3822" max="3822" width="6" style="237" customWidth="1"/>
    <col min="3823" max="3823" width="14.1796875" style="237" bestFit="1" customWidth="1"/>
    <col min="3824" max="3824" width="1.81640625" style="237" customWidth="1"/>
    <col min="3825" max="3825" width="14.1796875" style="237" bestFit="1" customWidth="1"/>
    <col min="3826" max="3827" width="11.1796875" style="237" bestFit="1" customWidth="1"/>
    <col min="3828" max="4075" width="9.1796875" style="237"/>
    <col min="4076" max="4076" width="1.453125" style="237" customWidth="1"/>
    <col min="4077" max="4077" width="60.81640625" style="237" customWidth="1"/>
    <col min="4078" max="4078" width="6" style="237" customWidth="1"/>
    <col min="4079" max="4079" width="14.1796875" style="237" bestFit="1" customWidth="1"/>
    <col min="4080" max="4080" width="1.81640625" style="237" customWidth="1"/>
    <col min="4081" max="4081" width="14.1796875" style="237" bestFit="1" customWidth="1"/>
    <col min="4082" max="4083" width="11.1796875" style="237" bestFit="1" customWidth="1"/>
    <col min="4084" max="4331" width="9.1796875" style="237"/>
    <col min="4332" max="4332" width="1.453125" style="237" customWidth="1"/>
    <col min="4333" max="4333" width="60.81640625" style="237" customWidth="1"/>
    <col min="4334" max="4334" width="6" style="237" customWidth="1"/>
    <col min="4335" max="4335" width="14.1796875" style="237" bestFit="1" customWidth="1"/>
    <col min="4336" max="4336" width="1.81640625" style="237" customWidth="1"/>
    <col min="4337" max="4337" width="14.1796875" style="237" bestFit="1" customWidth="1"/>
    <col min="4338" max="4339" width="11.1796875" style="237" bestFit="1" customWidth="1"/>
    <col min="4340" max="4587" width="9.1796875" style="237"/>
    <col min="4588" max="4588" width="1.453125" style="237" customWidth="1"/>
    <col min="4589" max="4589" width="60.81640625" style="237" customWidth="1"/>
    <col min="4590" max="4590" width="6" style="237" customWidth="1"/>
    <col min="4591" max="4591" width="14.1796875" style="237" bestFit="1" customWidth="1"/>
    <col min="4592" max="4592" width="1.81640625" style="237" customWidth="1"/>
    <col min="4593" max="4593" width="14.1796875" style="237" bestFit="1" customWidth="1"/>
    <col min="4594" max="4595" width="11.1796875" style="237" bestFit="1" customWidth="1"/>
    <col min="4596" max="4843" width="9.1796875" style="237"/>
    <col min="4844" max="4844" width="1.453125" style="237" customWidth="1"/>
    <col min="4845" max="4845" width="60.81640625" style="237" customWidth="1"/>
    <col min="4846" max="4846" width="6" style="237" customWidth="1"/>
    <col min="4847" max="4847" width="14.1796875" style="237" bestFit="1" customWidth="1"/>
    <col min="4848" max="4848" width="1.81640625" style="237" customWidth="1"/>
    <col min="4849" max="4849" width="14.1796875" style="237" bestFit="1" customWidth="1"/>
    <col min="4850" max="4851" width="11.1796875" style="237" bestFit="1" customWidth="1"/>
    <col min="4852" max="5099" width="9.1796875" style="237"/>
    <col min="5100" max="5100" width="1.453125" style="237" customWidth="1"/>
    <col min="5101" max="5101" width="60.81640625" style="237" customWidth="1"/>
    <col min="5102" max="5102" width="6" style="237" customWidth="1"/>
    <col min="5103" max="5103" width="14.1796875" style="237" bestFit="1" customWidth="1"/>
    <col min="5104" max="5104" width="1.81640625" style="237" customWidth="1"/>
    <col min="5105" max="5105" width="14.1796875" style="237" bestFit="1" customWidth="1"/>
    <col min="5106" max="5107" width="11.1796875" style="237" bestFit="1" customWidth="1"/>
    <col min="5108" max="5355" width="9.1796875" style="237"/>
    <col min="5356" max="5356" width="1.453125" style="237" customWidth="1"/>
    <col min="5357" max="5357" width="60.81640625" style="237" customWidth="1"/>
    <col min="5358" max="5358" width="6" style="237" customWidth="1"/>
    <col min="5359" max="5359" width="14.1796875" style="237" bestFit="1" customWidth="1"/>
    <col min="5360" max="5360" width="1.81640625" style="237" customWidth="1"/>
    <col min="5361" max="5361" width="14.1796875" style="237" bestFit="1" customWidth="1"/>
    <col min="5362" max="5363" width="11.1796875" style="237" bestFit="1" customWidth="1"/>
    <col min="5364" max="5611" width="9.1796875" style="237"/>
    <col min="5612" max="5612" width="1.453125" style="237" customWidth="1"/>
    <col min="5613" max="5613" width="60.81640625" style="237" customWidth="1"/>
    <col min="5614" max="5614" width="6" style="237" customWidth="1"/>
    <col min="5615" max="5615" width="14.1796875" style="237" bestFit="1" customWidth="1"/>
    <col min="5616" max="5616" width="1.81640625" style="237" customWidth="1"/>
    <col min="5617" max="5617" width="14.1796875" style="237" bestFit="1" customWidth="1"/>
    <col min="5618" max="5619" width="11.1796875" style="237" bestFit="1" customWidth="1"/>
    <col min="5620" max="5867" width="9.1796875" style="237"/>
    <col min="5868" max="5868" width="1.453125" style="237" customWidth="1"/>
    <col min="5869" max="5869" width="60.81640625" style="237" customWidth="1"/>
    <col min="5870" max="5870" width="6" style="237" customWidth="1"/>
    <col min="5871" max="5871" width="14.1796875" style="237" bestFit="1" customWidth="1"/>
    <col min="5872" max="5872" width="1.81640625" style="237" customWidth="1"/>
    <col min="5873" max="5873" width="14.1796875" style="237" bestFit="1" customWidth="1"/>
    <col min="5874" max="5875" width="11.1796875" style="237" bestFit="1" customWidth="1"/>
    <col min="5876" max="6123" width="9.1796875" style="237"/>
    <col min="6124" max="6124" width="1.453125" style="237" customWidth="1"/>
    <col min="6125" max="6125" width="60.81640625" style="237" customWidth="1"/>
    <col min="6126" max="6126" width="6" style="237" customWidth="1"/>
    <col min="6127" max="6127" width="14.1796875" style="237" bestFit="1" customWidth="1"/>
    <col min="6128" max="6128" width="1.81640625" style="237" customWidth="1"/>
    <col min="6129" max="6129" width="14.1796875" style="237" bestFit="1" customWidth="1"/>
    <col min="6130" max="6131" width="11.1796875" style="237" bestFit="1" customWidth="1"/>
    <col min="6132" max="6379" width="9.1796875" style="237"/>
    <col min="6380" max="6380" width="1.453125" style="237" customWidth="1"/>
    <col min="6381" max="6381" width="60.81640625" style="237" customWidth="1"/>
    <col min="6382" max="6382" width="6" style="237" customWidth="1"/>
    <col min="6383" max="6383" width="14.1796875" style="237" bestFit="1" customWidth="1"/>
    <col min="6384" max="6384" width="1.81640625" style="237" customWidth="1"/>
    <col min="6385" max="6385" width="14.1796875" style="237" bestFit="1" customWidth="1"/>
    <col min="6386" max="6387" width="11.1796875" style="237" bestFit="1" customWidth="1"/>
    <col min="6388" max="6635" width="9.1796875" style="237"/>
    <col min="6636" max="6636" width="1.453125" style="237" customWidth="1"/>
    <col min="6637" max="6637" width="60.81640625" style="237" customWidth="1"/>
    <col min="6638" max="6638" width="6" style="237" customWidth="1"/>
    <col min="6639" max="6639" width="14.1796875" style="237" bestFit="1" customWidth="1"/>
    <col min="6640" max="6640" width="1.81640625" style="237" customWidth="1"/>
    <col min="6641" max="6641" width="14.1796875" style="237" bestFit="1" customWidth="1"/>
    <col min="6642" max="6643" width="11.1796875" style="237" bestFit="1" customWidth="1"/>
    <col min="6644" max="6891" width="9.1796875" style="237"/>
    <col min="6892" max="6892" width="1.453125" style="237" customWidth="1"/>
    <col min="6893" max="6893" width="60.81640625" style="237" customWidth="1"/>
    <col min="6894" max="6894" width="6" style="237" customWidth="1"/>
    <col min="6895" max="6895" width="14.1796875" style="237" bestFit="1" customWidth="1"/>
    <col min="6896" max="6896" width="1.81640625" style="237" customWidth="1"/>
    <col min="6897" max="6897" width="14.1796875" style="237" bestFit="1" customWidth="1"/>
    <col min="6898" max="6899" width="11.1796875" style="237" bestFit="1" customWidth="1"/>
    <col min="6900" max="7147" width="9.1796875" style="237"/>
    <col min="7148" max="7148" width="1.453125" style="237" customWidth="1"/>
    <col min="7149" max="7149" width="60.81640625" style="237" customWidth="1"/>
    <col min="7150" max="7150" width="6" style="237" customWidth="1"/>
    <col min="7151" max="7151" width="14.1796875" style="237" bestFit="1" customWidth="1"/>
    <col min="7152" max="7152" width="1.81640625" style="237" customWidth="1"/>
    <col min="7153" max="7153" width="14.1796875" style="237" bestFit="1" customWidth="1"/>
    <col min="7154" max="7155" width="11.1796875" style="237" bestFit="1" customWidth="1"/>
    <col min="7156" max="7403" width="9.1796875" style="237"/>
    <col min="7404" max="7404" width="1.453125" style="237" customWidth="1"/>
    <col min="7405" max="7405" width="60.81640625" style="237" customWidth="1"/>
    <col min="7406" max="7406" width="6" style="237" customWidth="1"/>
    <col min="7407" max="7407" width="14.1796875" style="237" bestFit="1" customWidth="1"/>
    <col min="7408" max="7408" width="1.81640625" style="237" customWidth="1"/>
    <col min="7409" max="7409" width="14.1796875" style="237" bestFit="1" customWidth="1"/>
    <col min="7410" max="7411" width="11.1796875" style="237" bestFit="1" customWidth="1"/>
    <col min="7412" max="7659" width="9.1796875" style="237"/>
    <col min="7660" max="7660" width="1.453125" style="237" customWidth="1"/>
    <col min="7661" max="7661" width="60.81640625" style="237" customWidth="1"/>
    <col min="7662" max="7662" width="6" style="237" customWidth="1"/>
    <col min="7663" max="7663" width="14.1796875" style="237" bestFit="1" customWidth="1"/>
    <col min="7664" max="7664" width="1.81640625" style="237" customWidth="1"/>
    <col min="7665" max="7665" width="14.1796875" style="237" bestFit="1" customWidth="1"/>
    <col min="7666" max="7667" width="11.1796875" style="237" bestFit="1" customWidth="1"/>
    <col min="7668" max="7915" width="9.1796875" style="237"/>
    <col min="7916" max="7916" width="1.453125" style="237" customWidth="1"/>
    <col min="7917" max="7917" width="60.81640625" style="237" customWidth="1"/>
    <col min="7918" max="7918" width="6" style="237" customWidth="1"/>
    <col min="7919" max="7919" width="14.1796875" style="237" bestFit="1" customWidth="1"/>
    <col min="7920" max="7920" width="1.81640625" style="237" customWidth="1"/>
    <col min="7921" max="7921" width="14.1796875" style="237" bestFit="1" customWidth="1"/>
    <col min="7922" max="7923" width="11.1796875" style="237" bestFit="1" customWidth="1"/>
    <col min="7924" max="8171" width="9.1796875" style="237"/>
    <col min="8172" max="8172" width="1.453125" style="237" customWidth="1"/>
    <col min="8173" max="8173" width="60.81640625" style="237" customWidth="1"/>
    <col min="8174" max="8174" width="6" style="237" customWidth="1"/>
    <col min="8175" max="8175" width="14.1796875" style="237" bestFit="1" customWidth="1"/>
    <col min="8176" max="8176" width="1.81640625" style="237" customWidth="1"/>
    <col min="8177" max="8177" width="14.1796875" style="237" bestFit="1" customWidth="1"/>
    <col min="8178" max="8179" width="11.1796875" style="237" bestFit="1" customWidth="1"/>
    <col min="8180" max="8427" width="9.1796875" style="237"/>
    <col min="8428" max="8428" width="1.453125" style="237" customWidth="1"/>
    <col min="8429" max="8429" width="60.81640625" style="237" customWidth="1"/>
    <col min="8430" max="8430" width="6" style="237" customWidth="1"/>
    <col min="8431" max="8431" width="14.1796875" style="237" bestFit="1" customWidth="1"/>
    <col min="8432" max="8432" width="1.81640625" style="237" customWidth="1"/>
    <col min="8433" max="8433" width="14.1796875" style="237" bestFit="1" customWidth="1"/>
    <col min="8434" max="8435" width="11.1796875" style="237" bestFit="1" customWidth="1"/>
    <col min="8436" max="8683" width="9.1796875" style="237"/>
    <col min="8684" max="8684" width="1.453125" style="237" customWidth="1"/>
    <col min="8685" max="8685" width="60.81640625" style="237" customWidth="1"/>
    <col min="8686" max="8686" width="6" style="237" customWidth="1"/>
    <col min="8687" max="8687" width="14.1796875" style="237" bestFit="1" customWidth="1"/>
    <col min="8688" max="8688" width="1.81640625" style="237" customWidth="1"/>
    <col min="8689" max="8689" width="14.1796875" style="237" bestFit="1" customWidth="1"/>
    <col min="8690" max="8691" width="11.1796875" style="237" bestFit="1" customWidth="1"/>
    <col min="8692" max="8939" width="9.1796875" style="237"/>
    <col min="8940" max="8940" width="1.453125" style="237" customWidth="1"/>
    <col min="8941" max="8941" width="60.81640625" style="237" customWidth="1"/>
    <col min="8942" max="8942" width="6" style="237" customWidth="1"/>
    <col min="8943" max="8943" width="14.1796875" style="237" bestFit="1" customWidth="1"/>
    <col min="8944" max="8944" width="1.81640625" style="237" customWidth="1"/>
    <col min="8945" max="8945" width="14.1796875" style="237" bestFit="1" customWidth="1"/>
    <col min="8946" max="8947" width="11.1796875" style="237" bestFit="1" customWidth="1"/>
    <col min="8948" max="9195" width="9.1796875" style="237"/>
    <col min="9196" max="9196" width="1.453125" style="237" customWidth="1"/>
    <col min="9197" max="9197" width="60.81640625" style="237" customWidth="1"/>
    <col min="9198" max="9198" width="6" style="237" customWidth="1"/>
    <col min="9199" max="9199" width="14.1796875" style="237" bestFit="1" customWidth="1"/>
    <col min="9200" max="9200" width="1.81640625" style="237" customWidth="1"/>
    <col min="9201" max="9201" width="14.1796875" style="237" bestFit="1" customWidth="1"/>
    <col min="9202" max="9203" width="11.1796875" style="237" bestFit="1" customWidth="1"/>
    <col min="9204" max="9451" width="9.1796875" style="237"/>
    <col min="9452" max="9452" width="1.453125" style="237" customWidth="1"/>
    <col min="9453" max="9453" width="60.81640625" style="237" customWidth="1"/>
    <col min="9454" max="9454" width="6" style="237" customWidth="1"/>
    <col min="9455" max="9455" width="14.1796875" style="237" bestFit="1" customWidth="1"/>
    <col min="9456" max="9456" width="1.81640625" style="237" customWidth="1"/>
    <col min="9457" max="9457" width="14.1796875" style="237" bestFit="1" customWidth="1"/>
    <col min="9458" max="9459" width="11.1796875" style="237" bestFit="1" customWidth="1"/>
    <col min="9460" max="9707" width="9.1796875" style="237"/>
    <col min="9708" max="9708" width="1.453125" style="237" customWidth="1"/>
    <col min="9709" max="9709" width="60.81640625" style="237" customWidth="1"/>
    <col min="9710" max="9710" width="6" style="237" customWidth="1"/>
    <col min="9711" max="9711" width="14.1796875" style="237" bestFit="1" customWidth="1"/>
    <col min="9712" max="9712" width="1.81640625" style="237" customWidth="1"/>
    <col min="9713" max="9713" width="14.1796875" style="237" bestFit="1" customWidth="1"/>
    <col min="9714" max="9715" width="11.1796875" style="237" bestFit="1" customWidth="1"/>
    <col min="9716" max="9963" width="9.1796875" style="237"/>
    <col min="9964" max="9964" width="1.453125" style="237" customWidth="1"/>
    <col min="9965" max="9965" width="60.81640625" style="237" customWidth="1"/>
    <col min="9966" max="9966" width="6" style="237" customWidth="1"/>
    <col min="9967" max="9967" width="14.1796875" style="237" bestFit="1" customWidth="1"/>
    <col min="9968" max="9968" width="1.81640625" style="237" customWidth="1"/>
    <col min="9969" max="9969" width="14.1796875" style="237" bestFit="1" customWidth="1"/>
    <col min="9970" max="9971" width="11.1796875" style="237" bestFit="1" customWidth="1"/>
    <col min="9972" max="10219" width="9.1796875" style="237"/>
    <col min="10220" max="10220" width="1.453125" style="237" customWidth="1"/>
    <col min="10221" max="10221" width="60.81640625" style="237" customWidth="1"/>
    <col min="10222" max="10222" width="6" style="237" customWidth="1"/>
    <col min="10223" max="10223" width="14.1796875" style="237" bestFit="1" customWidth="1"/>
    <col min="10224" max="10224" width="1.81640625" style="237" customWidth="1"/>
    <col min="10225" max="10225" width="14.1796875" style="237" bestFit="1" customWidth="1"/>
    <col min="10226" max="10227" width="11.1796875" style="237" bestFit="1" customWidth="1"/>
    <col min="10228" max="10475" width="9.1796875" style="237"/>
    <col min="10476" max="10476" width="1.453125" style="237" customWidth="1"/>
    <col min="10477" max="10477" width="60.81640625" style="237" customWidth="1"/>
    <col min="10478" max="10478" width="6" style="237" customWidth="1"/>
    <col min="10479" max="10479" width="14.1796875" style="237" bestFit="1" customWidth="1"/>
    <col min="10480" max="10480" width="1.81640625" style="237" customWidth="1"/>
    <col min="10481" max="10481" width="14.1796875" style="237" bestFit="1" customWidth="1"/>
    <col min="10482" max="10483" width="11.1796875" style="237" bestFit="1" customWidth="1"/>
    <col min="10484" max="10731" width="9.1796875" style="237"/>
    <col min="10732" max="10732" width="1.453125" style="237" customWidth="1"/>
    <col min="10733" max="10733" width="60.81640625" style="237" customWidth="1"/>
    <col min="10734" max="10734" width="6" style="237" customWidth="1"/>
    <col min="10735" max="10735" width="14.1796875" style="237" bestFit="1" customWidth="1"/>
    <col min="10736" max="10736" width="1.81640625" style="237" customWidth="1"/>
    <col min="10737" max="10737" width="14.1796875" style="237" bestFit="1" customWidth="1"/>
    <col min="10738" max="10739" width="11.1796875" style="237" bestFit="1" customWidth="1"/>
    <col min="10740" max="10987" width="9.1796875" style="237"/>
    <col min="10988" max="10988" width="1.453125" style="237" customWidth="1"/>
    <col min="10989" max="10989" width="60.81640625" style="237" customWidth="1"/>
    <col min="10990" max="10990" width="6" style="237" customWidth="1"/>
    <col min="10991" max="10991" width="14.1796875" style="237" bestFit="1" customWidth="1"/>
    <col min="10992" max="10992" width="1.81640625" style="237" customWidth="1"/>
    <col min="10993" max="10993" width="14.1796875" style="237" bestFit="1" customWidth="1"/>
    <col min="10994" max="10995" width="11.1796875" style="237" bestFit="1" customWidth="1"/>
    <col min="10996" max="11243" width="9.1796875" style="237"/>
    <col min="11244" max="11244" width="1.453125" style="237" customWidth="1"/>
    <col min="11245" max="11245" width="60.81640625" style="237" customWidth="1"/>
    <col min="11246" max="11246" width="6" style="237" customWidth="1"/>
    <col min="11247" max="11247" width="14.1796875" style="237" bestFit="1" customWidth="1"/>
    <col min="11248" max="11248" width="1.81640625" style="237" customWidth="1"/>
    <col min="11249" max="11249" width="14.1796875" style="237" bestFit="1" customWidth="1"/>
    <col min="11250" max="11251" width="11.1796875" style="237" bestFit="1" customWidth="1"/>
    <col min="11252" max="11499" width="9.1796875" style="237"/>
    <col min="11500" max="11500" width="1.453125" style="237" customWidth="1"/>
    <col min="11501" max="11501" width="60.81640625" style="237" customWidth="1"/>
    <col min="11502" max="11502" width="6" style="237" customWidth="1"/>
    <col min="11503" max="11503" width="14.1796875" style="237" bestFit="1" customWidth="1"/>
    <col min="11504" max="11504" width="1.81640625" style="237" customWidth="1"/>
    <col min="11505" max="11505" width="14.1796875" style="237" bestFit="1" customWidth="1"/>
    <col min="11506" max="11507" width="11.1796875" style="237" bestFit="1" customWidth="1"/>
    <col min="11508" max="11755" width="9.1796875" style="237"/>
    <col min="11756" max="11756" width="1.453125" style="237" customWidth="1"/>
    <col min="11757" max="11757" width="60.81640625" style="237" customWidth="1"/>
    <col min="11758" max="11758" width="6" style="237" customWidth="1"/>
    <col min="11759" max="11759" width="14.1796875" style="237" bestFit="1" customWidth="1"/>
    <col min="11760" max="11760" width="1.81640625" style="237" customWidth="1"/>
    <col min="11761" max="11761" width="14.1796875" style="237" bestFit="1" customWidth="1"/>
    <col min="11762" max="11763" width="11.1796875" style="237" bestFit="1" customWidth="1"/>
    <col min="11764" max="12011" width="9.1796875" style="237"/>
    <col min="12012" max="12012" width="1.453125" style="237" customWidth="1"/>
    <col min="12013" max="12013" width="60.81640625" style="237" customWidth="1"/>
    <col min="12014" max="12014" width="6" style="237" customWidth="1"/>
    <col min="12015" max="12015" width="14.1796875" style="237" bestFit="1" customWidth="1"/>
    <col min="12016" max="12016" width="1.81640625" style="237" customWidth="1"/>
    <col min="12017" max="12017" width="14.1796875" style="237" bestFit="1" customWidth="1"/>
    <col min="12018" max="12019" width="11.1796875" style="237" bestFit="1" customWidth="1"/>
    <col min="12020" max="12267" width="9.1796875" style="237"/>
    <col min="12268" max="12268" width="1.453125" style="237" customWidth="1"/>
    <col min="12269" max="12269" width="60.81640625" style="237" customWidth="1"/>
    <col min="12270" max="12270" width="6" style="237" customWidth="1"/>
    <col min="12271" max="12271" width="14.1796875" style="237" bestFit="1" customWidth="1"/>
    <col min="12272" max="12272" width="1.81640625" style="237" customWidth="1"/>
    <col min="12273" max="12273" width="14.1796875" style="237" bestFit="1" customWidth="1"/>
    <col min="12274" max="12275" width="11.1796875" style="237" bestFit="1" customWidth="1"/>
    <col min="12276" max="12523" width="9.1796875" style="237"/>
    <col min="12524" max="12524" width="1.453125" style="237" customWidth="1"/>
    <col min="12525" max="12525" width="60.81640625" style="237" customWidth="1"/>
    <col min="12526" max="12526" width="6" style="237" customWidth="1"/>
    <col min="12527" max="12527" width="14.1796875" style="237" bestFit="1" customWidth="1"/>
    <col min="12528" max="12528" width="1.81640625" style="237" customWidth="1"/>
    <col min="12529" max="12529" width="14.1796875" style="237" bestFit="1" customWidth="1"/>
    <col min="12530" max="12531" width="11.1796875" style="237" bestFit="1" customWidth="1"/>
    <col min="12532" max="12779" width="9.1796875" style="237"/>
    <col min="12780" max="12780" width="1.453125" style="237" customWidth="1"/>
    <col min="12781" max="12781" width="60.81640625" style="237" customWidth="1"/>
    <col min="12782" max="12782" width="6" style="237" customWidth="1"/>
    <col min="12783" max="12783" width="14.1796875" style="237" bestFit="1" customWidth="1"/>
    <col min="12784" max="12784" width="1.81640625" style="237" customWidth="1"/>
    <col min="12785" max="12785" width="14.1796875" style="237" bestFit="1" customWidth="1"/>
    <col min="12786" max="12787" width="11.1796875" style="237" bestFit="1" customWidth="1"/>
    <col min="12788" max="13035" width="9.1796875" style="237"/>
    <col min="13036" max="13036" width="1.453125" style="237" customWidth="1"/>
    <col min="13037" max="13037" width="60.81640625" style="237" customWidth="1"/>
    <col min="13038" max="13038" width="6" style="237" customWidth="1"/>
    <col min="13039" max="13039" width="14.1796875" style="237" bestFit="1" customWidth="1"/>
    <col min="13040" max="13040" width="1.81640625" style="237" customWidth="1"/>
    <col min="13041" max="13041" width="14.1796875" style="237" bestFit="1" customWidth="1"/>
    <col min="13042" max="13043" width="11.1796875" style="237" bestFit="1" customWidth="1"/>
    <col min="13044" max="13291" width="9.1796875" style="237"/>
    <col min="13292" max="13292" width="1.453125" style="237" customWidth="1"/>
    <col min="13293" max="13293" width="60.81640625" style="237" customWidth="1"/>
    <col min="13294" max="13294" width="6" style="237" customWidth="1"/>
    <col min="13295" max="13295" width="14.1796875" style="237" bestFit="1" customWidth="1"/>
    <col min="13296" max="13296" width="1.81640625" style="237" customWidth="1"/>
    <col min="13297" max="13297" width="14.1796875" style="237" bestFit="1" customWidth="1"/>
    <col min="13298" max="13299" width="11.1796875" style="237" bestFit="1" customWidth="1"/>
    <col min="13300" max="13547" width="9.1796875" style="237"/>
    <col min="13548" max="13548" width="1.453125" style="237" customWidth="1"/>
    <col min="13549" max="13549" width="60.81640625" style="237" customWidth="1"/>
    <col min="13550" max="13550" width="6" style="237" customWidth="1"/>
    <col min="13551" max="13551" width="14.1796875" style="237" bestFit="1" customWidth="1"/>
    <col min="13552" max="13552" width="1.81640625" style="237" customWidth="1"/>
    <col min="13553" max="13553" width="14.1796875" style="237" bestFit="1" customWidth="1"/>
    <col min="13554" max="13555" width="11.1796875" style="237" bestFit="1" customWidth="1"/>
    <col min="13556" max="13803" width="9.1796875" style="237"/>
    <col min="13804" max="13804" width="1.453125" style="237" customWidth="1"/>
    <col min="13805" max="13805" width="60.81640625" style="237" customWidth="1"/>
    <col min="13806" max="13806" width="6" style="237" customWidth="1"/>
    <col min="13807" max="13807" width="14.1796875" style="237" bestFit="1" customWidth="1"/>
    <col min="13808" max="13808" width="1.81640625" style="237" customWidth="1"/>
    <col min="13809" max="13809" width="14.1796875" style="237" bestFit="1" customWidth="1"/>
    <col min="13810" max="13811" width="11.1796875" style="237" bestFit="1" customWidth="1"/>
    <col min="13812" max="14059" width="9.1796875" style="237"/>
    <col min="14060" max="14060" width="1.453125" style="237" customWidth="1"/>
    <col min="14061" max="14061" width="60.81640625" style="237" customWidth="1"/>
    <col min="14062" max="14062" width="6" style="237" customWidth="1"/>
    <col min="14063" max="14063" width="14.1796875" style="237" bestFit="1" customWidth="1"/>
    <col min="14064" max="14064" width="1.81640625" style="237" customWidth="1"/>
    <col min="14065" max="14065" width="14.1796875" style="237" bestFit="1" customWidth="1"/>
    <col min="14066" max="14067" width="11.1796875" style="237" bestFit="1" customWidth="1"/>
    <col min="14068" max="14315" width="9.1796875" style="237"/>
    <col min="14316" max="14316" width="1.453125" style="237" customWidth="1"/>
    <col min="14317" max="14317" width="60.81640625" style="237" customWidth="1"/>
    <col min="14318" max="14318" width="6" style="237" customWidth="1"/>
    <col min="14319" max="14319" width="14.1796875" style="237" bestFit="1" customWidth="1"/>
    <col min="14320" max="14320" width="1.81640625" style="237" customWidth="1"/>
    <col min="14321" max="14321" width="14.1796875" style="237" bestFit="1" customWidth="1"/>
    <col min="14322" max="14323" width="11.1796875" style="237" bestFit="1" customWidth="1"/>
    <col min="14324" max="14571" width="9.1796875" style="237"/>
    <col min="14572" max="14572" width="1.453125" style="237" customWidth="1"/>
    <col min="14573" max="14573" width="60.81640625" style="237" customWidth="1"/>
    <col min="14574" max="14574" width="6" style="237" customWidth="1"/>
    <col min="14575" max="14575" width="14.1796875" style="237" bestFit="1" customWidth="1"/>
    <col min="14576" max="14576" width="1.81640625" style="237" customWidth="1"/>
    <col min="14577" max="14577" width="14.1796875" style="237" bestFit="1" customWidth="1"/>
    <col min="14578" max="14579" width="11.1796875" style="237" bestFit="1" customWidth="1"/>
    <col min="14580" max="14827" width="9.1796875" style="237"/>
    <col min="14828" max="14828" width="1.453125" style="237" customWidth="1"/>
    <col min="14829" max="14829" width="60.81640625" style="237" customWidth="1"/>
    <col min="14830" max="14830" width="6" style="237" customWidth="1"/>
    <col min="14831" max="14831" width="14.1796875" style="237" bestFit="1" customWidth="1"/>
    <col min="14832" max="14832" width="1.81640625" style="237" customWidth="1"/>
    <col min="14833" max="14833" width="14.1796875" style="237" bestFit="1" customWidth="1"/>
    <col min="14834" max="14835" width="11.1796875" style="237" bestFit="1" customWidth="1"/>
    <col min="14836" max="15083" width="9.1796875" style="237"/>
    <col min="15084" max="15084" width="1.453125" style="237" customWidth="1"/>
    <col min="15085" max="15085" width="60.81640625" style="237" customWidth="1"/>
    <col min="15086" max="15086" width="6" style="237" customWidth="1"/>
    <col min="15087" max="15087" width="14.1796875" style="237" bestFit="1" customWidth="1"/>
    <col min="15088" max="15088" width="1.81640625" style="237" customWidth="1"/>
    <col min="15089" max="15089" width="14.1796875" style="237" bestFit="1" customWidth="1"/>
    <col min="15090" max="15091" width="11.1796875" style="237" bestFit="1" customWidth="1"/>
    <col min="15092" max="15339" width="9.1796875" style="237"/>
    <col min="15340" max="15340" width="1.453125" style="237" customWidth="1"/>
    <col min="15341" max="15341" width="60.81640625" style="237" customWidth="1"/>
    <col min="15342" max="15342" width="6" style="237" customWidth="1"/>
    <col min="15343" max="15343" width="14.1796875" style="237" bestFit="1" customWidth="1"/>
    <col min="15344" max="15344" width="1.81640625" style="237" customWidth="1"/>
    <col min="15345" max="15345" width="14.1796875" style="237" bestFit="1" customWidth="1"/>
    <col min="15346" max="15347" width="11.1796875" style="237" bestFit="1" customWidth="1"/>
    <col min="15348" max="15595" width="9.1796875" style="237"/>
    <col min="15596" max="15596" width="1.453125" style="237" customWidth="1"/>
    <col min="15597" max="15597" width="60.81640625" style="237" customWidth="1"/>
    <col min="15598" max="15598" width="6" style="237" customWidth="1"/>
    <col min="15599" max="15599" width="14.1796875" style="237" bestFit="1" customWidth="1"/>
    <col min="15600" max="15600" width="1.81640625" style="237" customWidth="1"/>
    <col min="15601" max="15601" width="14.1796875" style="237" bestFit="1" customWidth="1"/>
    <col min="15602" max="15603" width="11.1796875" style="237" bestFit="1" customWidth="1"/>
    <col min="15604" max="15851" width="9.1796875" style="237"/>
    <col min="15852" max="15852" width="1.453125" style="237" customWidth="1"/>
    <col min="15853" max="15853" width="60.81640625" style="237" customWidth="1"/>
    <col min="15854" max="15854" width="6" style="237" customWidth="1"/>
    <col min="15855" max="15855" width="14.1796875" style="237" bestFit="1" customWidth="1"/>
    <col min="15856" max="15856" width="1.81640625" style="237" customWidth="1"/>
    <col min="15857" max="15857" width="14.1796875" style="237" bestFit="1" customWidth="1"/>
    <col min="15858" max="15859" width="11.1796875" style="237" bestFit="1" customWidth="1"/>
    <col min="15860" max="16107" width="9.1796875" style="237"/>
    <col min="16108" max="16108" width="1.453125" style="237" customWidth="1"/>
    <col min="16109" max="16109" width="60.81640625" style="237" customWidth="1"/>
    <col min="16110" max="16110" width="6" style="237" customWidth="1"/>
    <col min="16111" max="16111" width="14.1796875" style="237" bestFit="1" customWidth="1"/>
    <col min="16112" max="16112" width="1.81640625" style="237" customWidth="1"/>
    <col min="16113" max="16113" width="14.1796875" style="237" bestFit="1" customWidth="1"/>
    <col min="16114" max="16115" width="11.1796875" style="237" bestFit="1" customWidth="1"/>
    <col min="16116" max="16372" width="9.1796875" style="237"/>
    <col min="16373" max="16384" width="9.1796875" style="237" customWidth="1"/>
  </cols>
  <sheetData>
    <row r="1" spans="1:29" ht="12.5" x14ac:dyDescent="0.25">
      <c r="A1" s="365"/>
      <c r="B1" s="88" t="s">
        <v>84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9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9" ht="38" thickBot="1" x14ac:dyDescent="0.4">
      <c r="B3" s="428" t="s">
        <v>396</v>
      </c>
      <c r="C3" s="61"/>
      <c r="D3" s="317" t="s">
        <v>230</v>
      </c>
      <c r="E3" s="590" t="s">
        <v>231</v>
      </c>
      <c r="F3" s="590" t="s">
        <v>232</v>
      </c>
      <c r="G3" s="590" t="s">
        <v>233</v>
      </c>
      <c r="H3" s="590" t="s">
        <v>234</v>
      </c>
      <c r="I3" s="590" t="s">
        <v>235</v>
      </c>
      <c r="J3" s="590" t="s">
        <v>353</v>
      </c>
      <c r="K3" s="590" t="s">
        <v>251</v>
      </c>
      <c r="L3" s="590" t="s">
        <v>258</v>
      </c>
      <c r="M3" s="590" t="s">
        <v>419</v>
      </c>
      <c r="N3" s="590" t="s">
        <v>349</v>
      </c>
      <c r="O3" s="590" t="s">
        <v>376</v>
      </c>
      <c r="P3" s="590" t="s">
        <v>390</v>
      </c>
      <c r="Q3" s="590" t="s">
        <v>417</v>
      </c>
      <c r="R3" s="590" t="s">
        <v>425</v>
      </c>
      <c r="S3" s="590" t="s">
        <v>453</v>
      </c>
      <c r="T3" s="590" t="s">
        <v>463</v>
      </c>
      <c r="U3" s="590" t="s">
        <v>497</v>
      </c>
      <c r="V3" s="590" t="s">
        <v>497</v>
      </c>
      <c r="W3" s="317" t="s">
        <v>520</v>
      </c>
      <c r="X3" s="590" t="s">
        <v>521</v>
      </c>
      <c r="Y3" s="590" t="s">
        <v>522</v>
      </c>
      <c r="Z3" s="590" t="s">
        <v>551</v>
      </c>
      <c r="AA3" s="317" t="s">
        <v>603</v>
      </c>
      <c r="AC3" s="680" t="s">
        <v>566</v>
      </c>
    </row>
    <row r="4" spans="1:29" ht="15" thickBot="1" x14ac:dyDescent="0.4">
      <c r="B4" s="318"/>
      <c r="C4" s="61"/>
      <c r="D4" s="318" t="s">
        <v>0</v>
      </c>
      <c r="E4" s="591" t="s">
        <v>0</v>
      </c>
      <c r="F4" s="591" t="s">
        <v>0</v>
      </c>
      <c r="G4" s="591" t="s">
        <v>0</v>
      </c>
      <c r="H4" s="591" t="s">
        <v>0</v>
      </c>
      <c r="I4" s="591" t="s">
        <v>0</v>
      </c>
      <c r="J4" s="591" t="s">
        <v>0</v>
      </c>
      <c r="K4" s="591" t="s">
        <v>0</v>
      </c>
      <c r="L4" s="591" t="s">
        <v>0</v>
      </c>
      <c r="M4" s="591" t="s">
        <v>0</v>
      </c>
      <c r="N4" s="591" t="s">
        <v>0</v>
      </c>
      <c r="O4" s="591" t="s">
        <v>0</v>
      </c>
      <c r="P4" s="591" t="s">
        <v>0</v>
      </c>
      <c r="Q4" s="591" t="s">
        <v>0</v>
      </c>
      <c r="R4" s="591" t="s">
        <v>0</v>
      </c>
      <c r="S4" s="591" t="s">
        <v>0</v>
      </c>
      <c r="T4" s="591" t="s">
        <v>0</v>
      </c>
      <c r="U4" s="591" t="s">
        <v>0</v>
      </c>
      <c r="V4" s="591" t="s">
        <v>0</v>
      </c>
      <c r="W4" s="318" t="s">
        <v>0</v>
      </c>
      <c r="X4" s="591" t="s">
        <v>0</v>
      </c>
      <c r="Y4" s="591" t="s">
        <v>0</v>
      </c>
      <c r="Z4" s="591" t="s">
        <v>0</v>
      </c>
      <c r="AA4" s="318" t="s">
        <v>0</v>
      </c>
      <c r="AC4" s="681"/>
    </row>
    <row r="5" spans="1:29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56"/>
    </row>
    <row r="6" spans="1:29" s="238" customFormat="1" x14ac:dyDescent="0.35">
      <c r="A6"/>
      <c r="B6" s="105" t="s">
        <v>85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7" spans="1:29" s="238" customFormat="1" x14ac:dyDescent="0.35">
      <c r="A7"/>
      <c r="B7" s="582" t="s">
        <v>86</v>
      </c>
      <c r="C7" s="583"/>
      <c r="D7" s="584">
        <v>2824.9014464496049</v>
      </c>
      <c r="E7" s="584">
        <v>88532</v>
      </c>
      <c r="F7" s="584">
        <v>73563.333320000034</v>
      </c>
      <c r="G7" s="584">
        <v>163648</v>
      </c>
      <c r="H7" s="584">
        <v>285570.91075999959</v>
      </c>
      <c r="I7" s="584">
        <v>93521</v>
      </c>
      <c r="J7" s="584">
        <v>26773</v>
      </c>
      <c r="K7" s="584">
        <v>161252</v>
      </c>
      <c r="L7" s="584">
        <v>238004</v>
      </c>
      <c r="M7" s="585">
        <v>10518</v>
      </c>
      <c r="N7" s="585">
        <v>-74613</v>
      </c>
      <c r="O7" s="585">
        <v>-229285</v>
      </c>
      <c r="P7" s="585">
        <v>-228876</v>
      </c>
      <c r="Q7" s="585">
        <v>-150924</v>
      </c>
      <c r="R7" s="585">
        <v>98</v>
      </c>
      <c r="S7" s="585">
        <v>30351</v>
      </c>
      <c r="T7" s="585">
        <v>74205</v>
      </c>
      <c r="U7" s="585">
        <v>116433</v>
      </c>
      <c r="V7" s="585">
        <v>116500</v>
      </c>
      <c r="W7" s="585">
        <v>49723</v>
      </c>
      <c r="X7" s="585">
        <v>112799</v>
      </c>
      <c r="Y7" s="585">
        <v>245191</v>
      </c>
      <c r="Z7" s="585">
        <v>243800</v>
      </c>
      <c r="AA7" s="585">
        <f>68.9*1000</f>
        <v>68900</v>
      </c>
    </row>
    <row r="8" spans="1:29" s="238" customFormat="1" x14ac:dyDescent="0.35">
      <c r="A8"/>
      <c r="B8" s="582" t="s">
        <v>87</v>
      </c>
      <c r="C8" s="583"/>
      <c r="D8" s="586"/>
      <c r="E8" s="586"/>
      <c r="F8" s="586"/>
      <c r="G8" s="586"/>
      <c r="H8" s="586"/>
      <c r="I8" s="586"/>
      <c r="J8" s="586"/>
      <c r="K8" s="587"/>
      <c r="L8" s="587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659"/>
    </row>
    <row r="9" spans="1:29" s="238" customFormat="1" x14ac:dyDescent="0.35">
      <c r="A9"/>
      <c r="B9" s="588" t="s">
        <v>547</v>
      </c>
      <c r="C9" s="583" t="s">
        <v>548</v>
      </c>
      <c r="D9" s="586"/>
      <c r="E9" s="589">
        <f>E10+E11</f>
        <v>388845</v>
      </c>
      <c r="F9" s="589">
        <f t="shared" ref="F9:M9" si="0">F10+F11</f>
        <v>90819.97395</v>
      </c>
      <c r="G9" s="589">
        <f t="shared" si="0"/>
        <v>181540</v>
      </c>
      <c r="H9" s="589">
        <f t="shared" si="0"/>
        <v>272059.15781</v>
      </c>
      <c r="I9" s="589">
        <f t="shared" si="0"/>
        <v>382791</v>
      </c>
      <c r="J9" s="589">
        <f t="shared" si="0"/>
        <v>102396</v>
      </c>
      <c r="K9" s="589">
        <f t="shared" si="0"/>
        <v>198308</v>
      </c>
      <c r="L9" s="589">
        <f t="shared" si="0"/>
        <v>318619</v>
      </c>
      <c r="M9" s="589">
        <f t="shared" si="0"/>
        <v>648982</v>
      </c>
      <c r="N9" s="589">
        <f t="shared" ref="N9" si="1">N10+N11</f>
        <v>142359</v>
      </c>
      <c r="O9" s="589">
        <f t="shared" ref="O9" si="2">O10+O11</f>
        <v>324138</v>
      </c>
      <c r="P9" s="589">
        <f t="shared" ref="P9" si="3">P10+P11</f>
        <v>470290</v>
      </c>
      <c r="Q9" s="589">
        <f t="shared" ref="Q9" si="4">Q10+Q11</f>
        <v>621592</v>
      </c>
      <c r="R9" s="589">
        <f t="shared" ref="R9" si="5">R10+R11</f>
        <v>143841</v>
      </c>
      <c r="S9" s="589">
        <f t="shared" ref="S9" si="6">S10+S11</f>
        <v>287360</v>
      </c>
      <c r="T9" s="589">
        <f t="shared" ref="T9" si="7">T10+T11</f>
        <v>428972</v>
      </c>
      <c r="U9" s="589">
        <f t="shared" ref="U9" si="8">U10+U11</f>
        <v>546885</v>
      </c>
      <c r="V9" s="589">
        <v>546900</v>
      </c>
      <c r="W9" s="589">
        <f t="shared" ref="W9" si="9">W10+W11</f>
        <v>137015</v>
      </c>
      <c r="X9" s="589">
        <f t="shared" ref="X9" si="10">X10+X11</f>
        <v>288640</v>
      </c>
      <c r="Y9" s="589">
        <f t="shared" ref="Y9" si="11">Y10+Y11</f>
        <v>425902</v>
      </c>
      <c r="Z9" s="589">
        <v>629400</v>
      </c>
      <c r="AA9" s="589">
        <v>171600</v>
      </c>
    </row>
    <row r="10" spans="1:29" s="238" customFormat="1" hidden="1" outlineLevel="1" x14ac:dyDescent="0.35">
      <c r="A10"/>
      <c r="B10" s="581" t="s">
        <v>352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>
        <v>407868</v>
      </c>
      <c r="Z10" s="240"/>
      <c r="AA10" s="240"/>
    </row>
    <row r="11" spans="1:29" s="238" customFormat="1" hidden="1" outlineLevel="1" x14ac:dyDescent="0.35">
      <c r="A11"/>
      <c r="B11" s="581" t="s">
        <v>88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>
        <v>18034</v>
      </c>
      <c r="Z11" s="240"/>
      <c r="AA11" s="240"/>
    </row>
    <row r="12" spans="1:29" s="238" customFormat="1" ht="25" hidden="1" outlineLevel="1" collapsed="1" x14ac:dyDescent="0.35">
      <c r="A12"/>
      <c r="B12" s="136" t="s">
        <v>464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>
        <v>-2324</v>
      </c>
      <c r="Z12" s="240"/>
      <c r="AA12" s="240"/>
    </row>
    <row r="13" spans="1:29" s="238" customFormat="1" hidden="1" outlineLevel="1" x14ac:dyDescent="0.35">
      <c r="A13"/>
      <c r="B13" s="136" t="s">
        <v>89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>
        <v>-4114</v>
      </c>
      <c r="Z13" s="240"/>
      <c r="AA13" s="240"/>
    </row>
    <row r="14" spans="1:29" s="238" customFormat="1" hidden="1" outlineLevel="1" x14ac:dyDescent="0.35">
      <c r="A14"/>
      <c r="B14" s="136" t="s">
        <v>266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>
        <v>1350</v>
      </c>
      <c r="Z14" s="240"/>
      <c r="AA14" s="240"/>
    </row>
    <row r="15" spans="1:29" s="238" customFormat="1" collapsed="1" x14ac:dyDescent="0.35">
      <c r="A15"/>
      <c r="B15" s="588" t="s">
        <v>377</v>
      </c>
      <c r="C15" s="583"/>
      <c r="D15" s="589">
        <v>127.37608999999846</v>
      </c>
      <c r="E15" s="589">
        <v>4243</v>
      </c>
      <c r="F15" s="589">
        <v>845.05084999999997</v>
      </c>
      <c r="G15" s="589">
        <v>4280</v>
      </c>
      <c r="H15" s="589">
        <v>5704.4546899999996</v>
      </c>
      <c r="I15" s="589">
        <v>-7983</v>
      </c>
      <c r="J15" s="589">
        <v>2601</v>
      </c>
      <c r="K15" s="589">
        <v>8060</v>
      </c>
      <c r="L15" s="589">
        <v>17220</v>
      </c>
      <c r="M15" s="589">
        <v>24389</v>
      </c>
      <c r="N15" s="589">
        <v>7383</v>
      </c>
      <c r="O15" s="589">
        <v>15673</v>
      </c>
      <c r="P15" s="589">
        <v>22617</v>
      </c>
      <c r="Q15" s="589">
        <v>31945</v>
      </c>
      <c r="R15" s="589">
        <v>7445</v>
      </c>
      <c r="S15" s="589">
        <v>14537</v>
      </c>
      <c r="T15" s="589">
        <v>19416</v>
      </c>
      <c r="U15" s="589">
        <v>24758</v>
      </c>
      <c r="V15" s="589">
        <v>24800</v>
      </c>
      <c r="W15" s="589">
        <v>5711</v>
      </c>
      <c r="X15" s="589">
        <v>9689</v>
      </c>
      <c r="Y15" s="589">
        <v>12773</v>
      </c>
      <c r="Z15" s="589">
        <v>18300</v>
      </c>
      <c r="AA15" s="589">
        <v>13800</v>
      </c>
    </row>
    <row r="16" spans="1:29" s="238" customFormat="1" hidden="1" outlineLevel="2" x14ac:dyDescent="0.35">
      <c r="A16"/>
      <c r="B16" s="136" t="s">
        <v>267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>
        <v>1124</v>
      </c>
      <c r="Z16" s="240"/>
      <c r="AA16" s="240"/>
    </row>
    <row r="17" spans="1:27" s="238" customFormat="1" hidden="1" outlineLevel="2" x14ac:dyDescent="0.35">
      <c r="A17"/>
      <c r="B17" s="136" t="s">
        <v>268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>
        <v>0</v>
      </c>
      <c r="Z17" s="240"/>
      <c r="AA17" s="240"/>
    </row>
    <row r="18" spans="1:27" s="238" customFormat="1" hidden="1" outlineLevel="2" x14ac:dyDescent="0.35">
      <c r="A18"/>
      <c r="B18" s="136" t="s">
        <v>193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>
        <v>0</v>
      </c>
      <c r="Z18" s="240"/>
      <c r="AA18" s="240"/>
    </row>
    <row r="19" spans="1:27" s="238" customFormat="1" hidden="1" outlineLevel="2" x14ac:dyDescent="0.35">
      <c r="A19"/>
      <c r="B19" s="136" t="s">
        <v>90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>
        <v>-10305</v>
      </c>
      <c r="Z19" s="240"/>
      <c r="AA19" s="240"/>
    </row>
    <row r="20" spans="1:27" s="238" customFormat="1" collapsed="1" x14ac:dyDescent="0.35">
      <c r="A20"/>
      <c r="B20" s="588" t="s">
        <v>95</v>
      </c>
      <c r="C20" s="583"/>
      <c r="D20" s="589">
        <v>3748.4189399999991</v>
      </c>
      <c r="E20" s="589">
        <v>3734</v>
      </c>
      <c r="F20" s="589">
        <v>1417.2503999999997</v>
      </c>
      <c r="G20" s="589">
        <v>2114</v>
      </c>
      <c r="H20" s="589">
        <v>2589.9962400000004</v>
      </c>
      <c r="I20" s="589">
        <v>14488</v>
      </c>
      <c r="J20" s="589">
        <v>957</v>
      </c>
      <c r="K20" s="589">
        <v>1260</v>
      </c>
      <c r="L20" s="589">
        <v>372</v>
      </c>
      <c r="M20" s="589">
        <v>-210</v>
      </c>
      <c r="N20" s="589">
        <v>-161</v>
      </c>
      <c r="O20" s="589">
        <v>-1265</v>
      </c>
      <c r="P20" s="589">
        <v>-809</v>
      </c>
      <c r="Q20" s="589">
        <v>-523</v>
      </c>
      <c r="R20" s="589">
        <v>491</v>
      </c>
      <c r="S20" s="589">
        <v>297</v>
      </c>
      <c r="T20" s="589">
        <v>1426</v>
      </c>
      <c r="U20" s="589">
        <v>3106</v>
      </c>
      <c r="V20" s="589">
        <v>3100</v>
      </c>
      <c r="W20" s="589">
        <v>1127</v>
      </c>
      <c r="X20" s="589">
        <v>2496</v>
      </c>
      <c r="Y20" s="589">
        <v>3987</v>
      </c>
      <c r="Z20" s="589">
        <v>4300</v>
      </c>
      <c r="AA20" s="589">
        <v>200</v>
      </c>
    </row>
    <row r="21" spans="1:27" s="238" customFormat="1" x14ac:dyDescent="0.35">
      <c r="A21"/>
      <c r="B21" s="588" t="s">
        <v>96</v>
      </c>
      <c r="C21" s="583"/>
      <c r="D21" s="589">
        <v>-4783.4146035332978</v>
      </c>
      <c r="E21" s="589">
        <v>-7463</v>
      </c>
      <c r="F21" s="589">
        <v>-394.95992999999999</v>
      </c>
      <c r="G21" s="589">
        <v>-3329</v>
      </c>
      <c r="H21" s="589">
        <v>-5755.8152699999991</v>
      </c>
      <c r="I21" s="589">
        <v>-9948</v>
      </c>
      <c r="J21" s="589">
        <v>-1040</v>
      </c>
      <c r="K21" s="589">
        <v>-8235</v>
      </c>
      <c r="L21" s="589">
        <v>-9245</v>
      </c>
      <c r="M21" s="589">
        <v>-10369</v>
      </c>
      <c r="N21" s="589">
        <v>-3663</v>
      </c>
      <c r="O21" s="589">
        <v>-6601</v>
      </c>
      <c r="P21" s="589">
        <v>-5337</v>
      </c>
      <c r="Q21" s="589">
        <v>-6633</v>
      </c>
      <c r="R21" s="589">
        <v>-2410</v>
      </c>
      <c r="S21" s="589">
        <v>-15866</v>
      </c>
      <c r="T21" s="589">
        <v>-36330</v>
      </c>
      <c r="U21" s="589">
        <v>-55322</v>
      </c>
      <c r="V21" s="589">
        <v>-55300</v>
      </c>
      <c r="W21" s="589">
        <v>-23113</v>
      </c>
      <c r="X21" s="589">
        <v>-33605</v>
      </c>
      <c r="Y21" s="589">
        <v>-57077</v>
      </c>
      <c r="Z21" s="589">
        <v>-75800</v>
      </c>
      <c r="AA21" s="589">
        <v>-11300</v>
      </c>
    </row>
    <row r="22" spans="1:27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660"/>
    </row>
    <row r="23" spans="1:27" s="238" customFormat="1" x14ac:dyDescent="0.35">
      <c r="A23"/>
      <c r="B23" s="582" t="s">
        <v>91</v>
      </c>
      <c r="C23" s="583"/>
      <c r="D23" s="589"/>
      <c r="E23" s="589">
        <f t="shared" ref="E23:T23" si="12">SUM(E24:E29)</f>
        <v>81579</v>
      </c>
      <c r="F23" s="589">
        <f t="shared" si="12"/>
        <v>-123322.73795000036</v>
      </c>
      <c r="G23" s="589">
        <f t="shared" si="12"/>
        <v>-218059</v>
      </c>
      <c r="H23" s="589">
        <f t="shared" si="12"/>
        <v>-210034.52604000061</v>
      </c>
      <c r="I23" s="589">
        <f t="shared" si="12"/>
        <v>127191</v>
      </c>
      <c r="J23" s="589">
        <f t="shared" si="12"/>
        <v>-292181</v>
      </c>
      <c r="K23" s="589">
        <f t="shared" si="12"/>
        <v>-280969</v>
      </c>
      <c r="L23" s="589">
        <f t="shared" si="12"/>
        <v>-401008</v>
      </c>
      <c r="M23" s="589">
        <f t="shared" si="12"/>
        <v>-201843</v>
      </c>
      <c r="N23" s="589">
        <f t="shared" si="12"/>
        <v>-179915</v>
      </c>
      <c r="O23" s="589">
        <f t="shared" si="12"/>
        <v>-85669</v>
      </c>
      <c r="P23" s="589">
        <f t="shared" si="12"/>
        <v>-127690</v>
      </c>
      <c r="Q23" s="589">
        <f t="shared" si="12"/>
        <v>-135207</v>
      </c>
      <c r="R23" s="589">
        <f t="shared" si="12"/>
        <v>-56363</v>
      </c>
      <c r="S23" s="589">
        <f t="shared" si="12"/>
        <v>-42227</v>
      </c>
      <c r="T23" s="589">
        <f t="shared" si="12"/>
        <v>-585</v>
      </c>
      <c r="U23" s="589">
        <f>SUM(U24:U29)</f>
        <v>795</v>
      </c>
      <c r="V23" s="589">
        <v>1600</v>
      </c>
      <c r="W23" s="589">
        <f t="shared" ref="W23:Y23" si="13">SUM(W24:W29)</f>
        <v>28391</v>
      </c>
      <c r="X23" s="589">
        <f t="shared" si="13"/>
        <v>30307</v>
      </c>
      <c r="Y23" s="589">
        <f t="shared" si="13"/>
        <v>-10723</v>
      </c>
      <c r="Z23" s="589">
        <v>78400</v>
      </c>
      <c r="AA23" s="589">
        <v>-77600</v>
      </c>
    </row>
    <row r="24" spans="1:27" s="238" customFormat="1" hidden="1" outlineLevel="1" x14ac:dyDescent="0.35">
      <c r="A24"/>
      <c r="B24" s="136" t="s">
        <v>92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>
        <v>-55174</v>
      </c>
      <c r="Z24" s="240"/>
      <c r="AA24" s="240"/>
    </row>
    <row r="25" spans="1:27" s="238" customFormat="1" ht="24.5" hidden="1" customHeight="1" outlineLevel="1" x14ac:dyDescent="0.35">
      <c r="A25"/>
      <c r="B25" s="136" t="s">
        <v>93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>
        <v>-2781</v>
      </c>
      <c r="Z25" s="240"/>
      <c r="AA25" s="240"/>
    </row>
    <row r="26" spans="1:27" s="238" customFormat="1" hidden="1" outlineLevel="1" x14ac:dyDescent="0.35">
      <c r="A26"/>
      <c r="B26" s="136" t="s">
        <v>94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>
        <v>-18291</v>
      </c>
      <c r="Z26" s="240"/>
      <c r="AA26" s="240"/>
    </row>
    <row r="27" spans="1:27" s="238" customFormat="1" hidden="1" outlineLevel="1" x14ac:dyDescent="0.35">
      <c r="A27"/>
      <c r="B27" s="136" t="s">
        <v>157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>
        <v>58130</v>
      </c>
      <c r="Z27" s="240"/>
      <c r="AA27" s="240"/>
    </row>
    <row r="28" spans="1:27" s="238" customFormat="1" hidden="1" outlineLevel="1" x14ac:dyDescent="0.35">
      <c r="A28"/>
      <c r="B28" s="136" t="s">
        <v>194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>
        <v>-171</v>
      </c>
      <c r="Z28" s="240"/>
      <c r="AA28" s="240"/>
    </row>
    <row r="29" spans="1:27" s="238" customFormat="1" hidden="1" outlineLevel="1" x14ac:dyDescent="0.35">
      <c r="A29"/>
      <c r="B29" s="136" t="s">
        <v>255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>
        <v>7564</v>
      </c>
      <c r="Z29" s="240"/>
      <c r="AA29" s="240"/>
    </row>
    <row r="30" spans="1:27" s="238" customFormat="1" collapsed="1" x14ac:dyDescent="0.35">
      <c r="A30"/>
      <c r="B30" s="588" t="s">
        <v>90</v>
      </c>
      <c r="C30" s="583"/>
      <c r="D30" s="589"/>
      <c r="E30" s="589">
        <f t="shared" ref="E30:T30" si="14">SUM(E12:E14,E16:E19)</f>
        <v>140734</v>
      </c>
      <c r="F30" s="589">
        <f t="shared" si="14"/>
        <v>-2482.0428700000002</v>
      </c>
      <c r="G30" s="589">
        <f t="shared" si="14"/>
        <v>4996</v>
      </c>
      <c r="H30" s="589">
        <f t="shared" si="14"/>
        <v>8967.7056499999999</v>
      </c>
      <c r="I30" s="589">
        <f t="shared" si="14"/>
        <v>-40128</v>
      </c>
      <c r="J30" s="589">
        <f t="shared" si="14"/>
        <v>3580</v>
      </c>
      <c r="K30" s="589">
        <f t="shared" si="14"/>
        <v>-80831</v>
      </c>
      <c r="L30" s="589">
        <f t="shared" si="14"/>
        <v>-80493</v>
      </c>
      <c r="M30" s="589">
        <f t="shared" si="14"/>
        <v>-83965</v>
      </c>
      <c r="N30" s="589">
        <f t="shared" si="14"/>
        <v>-3826</v>
      </c>
      <c r="O30" s="589">
        <f t="shared" si="14"/>
        <v>2175</v>
      </c>
      <c r="P30" s="589">
        <f t="shared" si="14"/>
        <v>2016</v>
      </c>
      <c r="Q30" s="589">
        <f t="shared" si="14"/>
        <v>19799</v>
      </c>
      <c r="R30" s="589">
        <f t="shared" si="14"/>
        <v>-464</v>
      </c>
      <c r="S30" s="589">
        <f t="shared" si="14"/>
        <v>-25741</v>
      </c>
      <c r="T30" s="589">
        <f t="shared" si="14"/>
        <v>-28880</v>
      </c>
      <c r="U30" s="589">
        <f>SUM(U12:U14,U16:U19)</f>
        <v>-35916</v>
      </c>
      <c r="V30" s="589">
        <v>-36900</v>
      </c>
      <c r="W30" s="589">
        <f t="shared" ref="W30:Y30" si="15">SUM(W12:W14,W16:W19)</f>
        <v>-508</v>
      </c>
      <c r="X30" s="589">
        <f t="shared" si="15"/>
        <v>-17496</v>
      </c>
      <c r="Y30" s="589">
        <f t="shared" si="15"/>
        <v>-14269</v>
      </c>
      <c r="Z30" s="589">
        <v>-35400</v>
      </c>
      <c r="AA30" s="589">
        <v>-2900</v>
      </c>
    </row>
    <row r="31" spans="1:27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</row>
    <row r="32" spans="1:27" s="238" customFormat="1" x14ac:dyDescent="0.35">
      <c r="A32"/>
      <c r="B32" s="108" t="s">
        <v>97</v>
      </c>
      <c r="C32" s="61"/>
      <c r="D32" s="242">
        <v>460789.13755074446</v>
      </c>
      <c r="E32" s="243">
        <f t="shared" ref="E32:T32" si="16">SUM(E7,E9,E23,E15,E20,E21,E30)</f>
        <v>700204</v>
      </c>
      <c r="F32" s="243">
        <f t="shared" si="16"/>
        <v>40445.867769999692</v>
      </c>
      <c r="G32" s="243">
        <f t="shared" si="16"/>
        <v>135190</v>
      </c>
      <c r="H32" s="243">
        <f t="shared" si="16"/>
        <v>359101.88383999903</v>
      </c>
      <c r="I32" s="243">
        <f t="shared" si="16"/>
        <v>559932</v>
      </c>
      <c r="J32" s="243">
        <f t="shared" si="16"/>
        <v>-156914</v>
      </c>
      <c r="K32" s="243">
        <f t="shared" si="16"/>
        <v>-1155</v>
      </c>
      <c r="L32" s="243">
        <f t="shared" si="16"/>
        <v>83469</v>
      </c>
      <c r="M32" s="243">
        <f t="shared" si="16"/>
        <v>387502</v>
      </c>
      <c r="N32" s="243">
        <f t="shared" si="16"/>
        <v>-112436</v>
      </c>
      <c r="O32" s="243">
        <f t="shared" si="16"/>
        <v>19166</v>
      </c>
      <c r="P32" s="243">
        <f t="shared" si="16"/>
        <v>132211</v>
      </c>
      <c r="Q32" s="243">
        <f t="shared" si="16"/>
        <v>380049</v>
      </c>
      <c r="R32" s="243">
        <f t="shared" si="16"/>
        <v>92638</v>
      </c>
      <c r="S32" s="243">
        <f t="shared" si="16"/>
        <v>248711</v>
      </c>
      <c r="T32" s="243">
        <f t="shared" si="16"/>
        <v>458224</v>
      </c>
      <c r="U32" s="243">
        <f t="shared" ref="U32:AA32" si="17">SUM(U7,U9,U23,U15,U20,U21,U30)</f>
        <v>600739</v>
      </c>
      <c r="V32" s="243">
        <f>SUM(V7,V9,V23,V15,V20,V21,V30)</f>
        <v>600700</v>
      </c>
      <c r="W32" s="243">
        <f t="shared" si="17"/>
        <v>198346</v>
      </c>
      <c r="X32" s="243">
        <f t="shared" si="17"/>
        <v>392830</v>
      </c>
      <c r="Y32" s="243">
        <f t="shared" si="17"/>
        <v>605784</v>
      </c>
      <c r="Z32" s="243">
        <f t="shared" si="17"/>
        <v>863000</v>
      </c>
      <c r="AA32" s="243">
        <f t="shared" si="17"/>
        <v>162700</v>
      </c>
    </row>
    <row r="33" spans="1:27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</row>
    <row r="34" spans="1:27" ht="38" thickBot="1" x14ac:dyDescent="0.4">
      <c r="B34" s="317"/>
      <c r="C34" s="61"/>
      <c r="D34" s="317" t="s">
        <v>230</v>
      </c>
      <c r="E34" s="590" t="s">
        <v>231</v>
      </c>
      <c r="F34" s="590" t="s">
        <v>232</v>
      </c>
      <c r="G34" s="590" t="s">
        <v>233</v>
      </c>
      <c r="H34" s="590" t="s">
        <v>234</v>
      </c>
      <c r="I34" s="590" t="s">
        <v>235</v>
      </c>
      <c r="J34" s="590" t="s">
        <v>420</v>
      </c>
      <c r="K34" s="590" t="s">
        <v>236</v>
      </c>
      <c r="L34" s="590" t="s">
        <v>258</v>
      </c>
      <c r="M34" s="590" t="s">
        <v>419</v>
      </c>
      <c r="N34" s="590" t="s">
        <v>349</v>
      </c>
      <c r="O34" s="590" t="s">
        <v>376</v>
      </c>
      <c r="P34" s="590" t="s">
        <v>390</v>
      </c>
      <c r="Q34" s="590" t="s">
        <v>417</v>
      </c>
      <c r="R34" s="590" t="s">
        <v>425</v>
      </c>
      <c r="S34" s="590" t="s">
        <v>453</v>
      </c>
      <c r="T34" s="590" t="s">
        <v>463</v>
      </c>
      <c r="U34" s="590" t="s">
        <v>497</v>
      </c>
      <c r="V34" s="590" t="s">
        <v>497</v>
      </c>
      <c r="W34" s="317" t="s">
        <v>520</v>
      </c>
      <c r="X34" s="590" t="s">
        <v>521</v>
      </c>
      <c r="Y34" s="590" t="s">
        <v>522</v>
      </c>
      <c r="Z34" s="590" t="s">
        <v>551</v>
      </c>
      <c r="AA34" s="317" t="s">
        <v>603</v>
      </c>
    </row>
    <row r="35" spans="1:27" ht="15" thickBot="1" x14ac:dyDescent="0.4">
      <c r="B35" s="318"/>
      <c r="C35" s="61"/>
      <c r="D35" s="318" t="s">
        <v>0</v>
      </c>
      <c r="E35" s="591" t="s">
        <v>0</v>
      </c>
      <c r="F35" s="591" t="s">
        <v>0</v>
      </c>
      <c r="G35" s="591" t="s">
        <v>0</v>
      </c>
      <c r="H35" s="591" t="s">
        <v>0</v>
      </c>
      <c r="I35" s="591" t="s">
        <v>0</v>
      </c>
      <c r="J35" s="591" t="s">
        <v>0</v>
      </c>
      <c r="K35" s="591" t="s">
        <v>0</v>
      </c>
      <c r="L35" s="591" t="s">
        <v>0</v>
      </c>
      <c r="M35" s="591" t="s">
        <v>0</v>
      </c>
      <c r="N35" s="591" t="s">
        <v>0</v>
      </c>
      <c r="O35" s="591" t="s">
        <v>0</v>
      </c>
      <c r="P35" s="591" t="s">
        <v>0</v>
      </c>
      <c r="Q35" s="591" t="s">
        <v>0</v>
      </c>
      <c r="R35" s="591" t="s">
        <v>0</v>
      </c>
      <c r="S35" s="591" t="s">
        <v>0</v>
      </c>
      <c r="T35" s="591" t="s">
        <v>0</v>
      </c>
      <c r="U35" s="591" t="s">
        <v>0</v>
      </c>
      <c r="V35" s="591" t="s">
        <v>0</v>
      </c>
      <c r="W35" s="318" t="s">
        <v>0</v>
      </c>
      <c r="X35" s="591" t="s">
        <v>0</v>
      </c>
      <c r="Y35" s="591" t="s">
        <v>0</v>
      </c>
      <c r="Z35" s="591" t="s">
        <v>0</v>
      </c>
      <c r="AA35" s="318" t="s">
        <v>0</v>
      </c>
    </row>
    <row r="36" spans="1:27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57"/>
    </row>
    <row r="37" spans="1:27" s="238" customFormat="1" x14ac:dyDescent="0.35">
      <c r="A37"/>
      <c r="B37" s="105" t="s">
        <v>98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s="238" customFormat="1" x14ac:dyDescent="0.35">
      <c r="A38"/>
      <c r="B38" s="588" t="s">
        <v>549</v>
      </c>
      <c r="C38" s="589"/>
      <c r="D38" s="589">
        <v>-300887.8460907822</v>
      </c>
      <c r="E38" s="589">
        <v>-407432</v>
      </c>
      <c r="F38" s="589">
        <v>-139756.08625999998</v>
      </c>
      <c r="G38" s="589">
        <v>-309891</v>
      </c>
      <c r="H38" s="589">
        <v>-495256.94828003092</v>
      </c>
      <c r="I38" s="589">
        <v>-662567</v>
      </c>
      <c r="J38" s="589">
        <v>-135803</v>
      </c>
      <c r="K38" s="589">
        <v>-244010</v>
      </c>
      <c r="L38" s="589">
        <v>-396895</v>
      </c>
      <c r="M38" s="589">
        <v>-508662</v>
      </c>
      <c r="N38" s="589">
        <v>-175047</v>
      </c>
      <c r="O38" s="589">
        <v>-318268</v>
      </c>
      <c r="P38" s="589">
        <v>-438319</v>
      </c>
      <c r="Q38" s="589">
        <v>-588094</v>
      </c>
      <c r="R38" s="589">
        <v>-118436</v>
      </c>
      <c r="S38" s="589">
        <v>-235168</v>
      </c>
      <c r="T38" s="589">
        <v>-367906</v>
      </c>
      <c r="U38" s="589">
        <v>-511090</v>
      </c>
      <c r="V38" s="589">
        <v>-511100</v>
      </c>
      <c r="W38" s="589">
        <v>-192829</v>
      </c>
      <c r="X38" s="589">
        <v>-344900</v>
      </c>
      <c r="Y38" s="589">
        <v>-509481</v>
      </c>
      <c r="Z38" s="589">
        <v>-719700</v>
      </c>
      <c r="AA38" s="589">
        <v>-288900</v>
      </c>
    </row>
    <row r="39" spans="1:27" s="238" customFormat="1" x14ac:dyDescent="0.35">
      <c r="A39"/>
      <c r="B39" s="588" t="s">
        <v>550</v>
      </c>
      <c r="C39" s="589"/>
      <c r="D39" s="589">
        <v>2104.5543900000002</v>
      </c>
      <c r="E39" s="589">
        <v>20711</v>
      </c>
      <c r="F39" s="589">
        <v>357.88855000000001</v>
      </c>
      <c r="G39" s="589">
        <v>839</v>
      </c>
      <c r="H39" s="589">
        <v>1020.2592900000053</v>
      </c>
      <c r="I39" s="589">
        <v>17902</v>
      </c>
      <c r="J39" s="589">
        <v>95</v>
      </c>
      <c r="K39" s="589">
        <v>162</v>
      </c>
      <c r="L39" s="589">
        <v>2808</v>
      </c>
      <c r="M39" s="589">
        <v>7506</v>
      </c>
      <c r="N39" s="589">
        <v>4117</v>
      </c>
      <c r="O39" s="589">
        <v>7174</v>
      </c>
      <c r="P39" s="589">
        <v>8235</v>
      </c>
      <c r="Q39" s="589">
        <v>13927</v>
      </c>
      <c r="R39" s="589">
        <v>7854</v>
      </c>
      <c r="S39" s="589">
        <v>8154</v>
      </c>
      <c r="T39" s="589">
        <v>8475</v>
      </c>
      <c r="U39" s="589">
        <v>9065</v>
      </c>
      <c r="V39" s="589">
        <v>9100</v>
      </c>
      <c r="W39" s="589">
        <v>1120</v>
      </c>
      <c r="X39" s="589">
        <v>1779</v>
      </c>
      <c r="Y39" s="589">
        <v>23017</v>
      </c>
      <c r="Z39" s="589">
        <v>25100</v>
      </c>
      <c r="AA39" s="589">
        <v>3500</v>
      </c>
    </row>
    <row r="40" spans="1:27" s="238" customFormat="1" outlineLevel="1" x14ac:dyDescent="0.35">
      <c r="A40"/>
      <c r="B40" s="249" t="s">
        <v>269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</row>
    <row r="41" spans="1:27" s="238" customFormat="1" x14ac:dyDescent="0.35">
      <c r="A41"/>
      <c r="B41" s="588" t="s">
        <v>270</v>
      </c>
      <c r="C41" s="589"/>
      <c r="D41" s="589">
        <v>0</v>
      </c>
      <c r="E41" s="589">
        <v>9522</v>
      </c>
      <c r="F41" s="589">
        <v>0</v>
      </c>
      <c r="G41" s="589">
        <v>0</v>
      </c>
      <c r="H41" s="589">
        <v>0</v>
      </c>
      <c r="I41" s="589">
        <v>0</v>
      </c>
      <c r="J41" s="589">
        <v>2000</v>
      </c>
      <c r="K41" s="589">
        <v>2000</v>
      </c>
      <c r="L41" s="589">
        <v>2000</v>
      </c>
      <c r="M41" s="589">
        <v>2000</v>
      </c>
      <c r="N41" s="589">
        <v>0</v>
      </c>
      <c r="O41" s="589">
        <v>0</v>
      </c>
      <c r="P41" s="589">
        <v>0</v>
      </c>
      <c r="Q41" s="589">
        <v>0</v>
      </c>
      <c r="R41" s="589"/>
      <c r="S41" s="589">
        <v>0</v>
      </c>
      <c r="T41" s="589">
        <v>0</v>
      </c>
      <c r="U41" s="589"/>
      <c r="V41" s="589">
        <v>0</v>
      </c>
      <c r="W41" s="589"/>
      <c r="X41" s="589"/>
      <c r="Y41" s="589"/>
      <c r="Z41" s="589">
        <v>12200</v>
      </c>
      <c r="AA41" s="589">
        <v>0</v>
      </c>
    </row>
    <row r="42" spans="1:27" s="238" customFormat="1" outlineLevel="1" x14ac:dyDescent="0.35">
      <c r="A42"/>
      <c r="B42" s="249" t="s">
        <v>322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</row>
    <row r="43" spans="1:27" s="238" customFormat="1" outlineLevel="1" x14ac:dyDescent="0.35">
      <c r="A43"/>
      <c r="B43" s="249" t="s">
        <v>99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</row>
    <row r="44" spans="1:27" s="238" customFormat="1" outlineLevel="1" x14ac:dyDescent="0.35">
      <c r="A44"/>
      <c r="B44" s="249" t="s">
        <v>100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</row>
    <row r="45" spans="1:27" s="238" customFormat="1" outlineLevel="1" x14ac:dyDescent="0.35">
      <c r="A45"/>
      <c r="B45" s="249" t="s">
        <v>101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>
        <v>7247</v>
      </c>
      <c r="Z45" s="240">
        <v>7247</v>
      </c>
      <c r="AA45" s="240"/>
    </row>
    <row r="46" spans="1:27" s="238" customFormat="1" x14ac:dyDescent="0.35">
      <c r="A46"/>
      <c r="B46" s="588" t="s">
        <v>102</v>
      </c>
      <c r="C46" s="589"/>
      <c r="D46" s="589">
        <v>1134.1632500000001</v>
      </c>
      <c r="E46" s="589">
        <v>1501</v>
      </c>
      <c r="F46" s="589">
        <v>66.317750000000004</v>
      </c>
      <c r="G46" s="589">
        <v>269</v>
      </c>
      <c r="H46" s="589">
        <v>444.08772999999997</v>
      </c>
      <c r="I46" s="589">
        <v>1060</v>
      </c>
      <c r="J46" s="589">
        <v>0</v>
      </c>
      <c r="K46" s="589">
        <v>104</v>
      </c>
      <c r="L46" s="589">
        <v>1192</v>
      </c>
      <c r="M46" s="589">
        <v>2213</v>
      </c>
      <c r="N46" s="589">
        <v>0</v>
      </c>
      <c r="O46" s="589">
        <v>1130</v>
      </c>
      <c r="P46" s="589">
        <v>1768</v>
      </c>
      <c r="Q46" s="589">
        <v>3087</v>
      </c>
      <c r="R46" s="589">
        <v>600</v>
      </c>
      <c r="S46" s="589">
        <v>2724</v>
      </c>
      <c r="T46" s="589">
        <v>3174</v>
      </c>
      <c r="U46" s="589">
        <v>5187</v>
      </c>
      <c r="V46" s="589">
        <v>5200</v>
      </c>
      <c r="W46" s="589">
        <v>0</v>
      </c>
      <c r="X46" s="589">
        <v>0</v>
      </c>
      <c r="Y46" s="589">
        <v>1081</v>
      </c>
      <c r="Z46" s="589">
        <v>2400</v>
      </c>
      <c r="AA46" s="589">
        <v>100</v>
      </c>
    </row>
    <row r="47" spans="1:27" s="238" customFormat="1" outlineLevel="1" x14ac:dyDescent="0.35">
      <c r="A47"/>
      <c r="B47" s="249" t="s">
        <v>103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</row>
    <row r="48" spans="1:27" s="238" customFormat="1" x14ac:dyDescent="0.35">
      <c r="A48"/>
      <c r="B48" s="588" t="s">
        <v>104</v>
      </c>
      <c r="C48" s="589"/>
      <c r="D48" s="589">
        <v>51558.973239999999</v>
      </c>
      <c r="E48" s="589">
        <v>51851</v>
      </c>
      <c r="F48" s="589">
        <v>41.123410000000007</v>
      </c>
      <c r="G48" s="589">
        <v>0</v>
      </c>
      <c r="H48" s="589">
        <v>0</v>
      </c>
      <c r="I48" s="589">
        <v>183</v>
      </c>
      <c r="J48" s="589">
        <v>0</v>
      </c>
      <c r="K48" s="589">
        <v>0</v>
      </c>
      <c r="L48" s="589">
        <v>90</v>
      </c>
      <c r="M48" s="589">
        <v>149</v>
      </c>
      <c r="N48" s="589">
        <v>125</v>
      </c>
      <c r="O48" s="589" t="s">
        <v>18</v>
      </c>
      <c r="P48" s="589">
        <v>0</v>
      </c>
      <c r="Q48" s="589">
        <v>0</v>
      </c>
      <c r="R48" s="589"/>
      <c r="S48" s="589">
        <v>0</v>
      </c>
      <c r="T48" s="589">
        <v>0</v>
      </c>
      <c r="U48" s="589"/>
      <c r="V48" s="589"/>
      <c r="W48" s="589">
        <v>251</v>
      </c>
      <c r="X48" s="589">
        <v>251</v>
      </c>
      <c r="Y48" s="589">
        <v>251</v>
      </c>
      <c r="Z48" s="589">
        <v>251</v>
      </c>
      <c r="AA48" s="589">
        <v>0</v>
      </c>
    </row>
    <row r="49" spans="1:27" s="238" customFormat="1" x14ac:dyDescent="0.35">
      <c r="A49"/>
      <c r="B49" s="588" t="s">
        <v>158</v>
      </c>
      <c r="C49" s="589"/>
      <c r="D49" s="589">
        <v>691</v>
      </c>
      <c r="E49" s="589">
        <v>3672</v>
      </c>
      <c r="F49" s="589">
        <v>94081</v>
      </c>
      <c r="G49" s="589">
        <v>398601</v>
      </c>
      <c r="H49" s="589">
        <v>297935</v>
      </c>
      <c r="I49" s="589">
        <v>302814</v>
      </c>
      <c r="J49" s="589">
        <v>195659</v>
      </c>
      <c r="K49" s="589">
        <v>299834</v>
      </c>
      <c r="L49" s="589">
        <v>299836</v>
      </c>
      <c r="M49" s="589">
        <v>299048</v>
      </c>
      <c r="N49" s="589"/>
      <c r="O49" s="589">
        <v>490</v>
      </c>
      <c r="P49" s="589">
        <v>1152</v>
      </c>
      <c r="Q49" s="589">
        <v>1259</v>
      </c>
      <c r="R49" s="589">
        <v>-250000</v>
      </c>
      <c r="S49" s="589">
        <v>-306000</v>
      </c>
      <c r="T49" s="589">
        <v>-257000</v>
      </c>
      <c r="U49" s="589">
        <v>-253000</v>
      </c>
      <c r="V49" s="589">
        <v>-253000</v>
      </c>
      <c r="W49" s="589">
        <v>-49000</v>
      </c>
      <c r="X49" s="589">
        <v>-149208</v>
      </c>
      <c r="Y49" s="589">
        <v>-149000</v>
      </c>
      <c r="Z49" s="589">
        <v>53000</v>
      </c>
      <c r="AA49" s="589">
        <v>200000</v>
      </c>
    </row>
    <row r="50" spans="1:27" s="238" customFormat="1" outlineLevel="1" x14ac:dyDescent="0.35">
      <c r="A50"/>
      <c r="B50" s="249" t="s">
        <v>271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</row>
    <row r="51" spans="1:27" s="238" customFormat="1" x14ac:dyDescent="0.35">
      <c r="A51"/>
      <c r="B51" s="588" t="s">
        <v>272</v>
      </c>
      <c r="C51" s="599"/>
      <c r="D51" s="600"/>
      <c r="E51" s="601">
        <f>SUM(E42:E45,E47:E48,E40,E50)</f>
        <v>604</v>
      </c>
      <c r="F51" s="601">
        <f t="shared" ref="F51:H51" si="18">SUM(F42:F45,F47:F48,F40,F50)</f>
        <v>-16240.596000000001</v>
      </c>
      <c r="G51" s="601">
        <f t="shared" si="18"/>
        <v>94680</v>
      </c>
      <c r="H51" s="601">
        <f t="shared" si="18"/>
        <v>93653.832751098016</v>
      </c>
      <c r="I51" s="601">
        <f>SUM(I42:I45,I47:I48,I40,I50)</f>
        <v>102048</v>
      </c>
      <c r="J51" s="601">
        <f>SUM(J42:J45,J47:J48,J40,J50)</f>
        <v>2390</v>
      </c>
      <c r="K51" s="601">
        <f>SUM(K42:K45,K47:K48,K40,K50)</f>
        <v>-321606</v>
      </c>
      <c r="L51" s="601">
        <f>3469+SUM(L42:L45,L47:L48,L40,L50)</f>
        <v>-317701</v>
      </c>
      <c r="M51" s="601">
        <f>3469+SUM(M42:M45,M47:M48,M40,M50)</f>
        <v>-317304</v>
      </c>
      <c r="N51" s="601">
        <f t="shared" ref="N51" si="19">SUM(N42:N45,N47:N48,N50,N40)</f>
        <v>441</v>
      </c>
      <c r="O51" s="601">
        <f t="shared" ref="O51" si="20">SUM(O42:O45,O47:O48,O50,O40)</f>
        <v>392</v>
      </c>
      <c r="P51" s="601">
        <f t="shared" ref="P51" si="21">SUM(P42:P45,P47:P48,P50,P40)</f>
        <v>424</v>
      </c>
      <c r="Q51" s="601">
        <f t="shared" ref="Q51" si="22">SUM(Q42:Q45,Q47:Q48,Q50,Q40)</f>
        <v>1254</v>
      </c>
      <c r="R51" s="601">
        <f t="shared" ref="R51" si="23">SUM(R42:R45,R47:R48,R50,R40)</f>
        <v>972</v>
      </c>
      <c r="S51" s="601">
        <f t="shared" ref="S51" si="24">SUM(S42:S45,S47:S48,S50,S40)</f>
        <v>3202</v>
      </c>
      <c r="T51" s="601">
        <f t="shared" ref="T51" si="25">SUM(T42:T45,T47:T48,T50,T40)</f>
        <v>6218</v>
      </c>
      <c r="U51" s="601">
        <f t="shared" ref="U51" si="26">SUM(U42:U45,U47:U48,U50,U40)</f>
        <v>9821</v>
      </c>
      <c r="V51" s="673">
        <v>9800</v>
      </c>
      <c r="W51" s="673">
        <f t="shared" ref="W51:X51" si="27">SUM(W42:W45,W47:W48,W50,W40)</f>
        <v>2448</v>
      </c>
      <c r="X51" s="673">
        <f t="shared" si="27"/>
        <v>10143</v>
      </c>
      <c r="Y51" s="673">
        <f>SUM(Y42:Y45,Y47:Y48,Y50,Y40)</f>
        <v>12833</v>
      </c>
      <c r="Z51" s="673">
        <v>15000</v>
      </c>
      <c r="AA51" s="601">
        <v>2600</v>
      </c>
    </row>
    <row r="52" spans="1:27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</row>
    <row r="53" spans="1:27" s="238" customFormat="1" ht="25.5" thickBot="1" x14ac:dyDescent="0.4">
      <c r="A53"/>
      <c r="B53" s="108" t="s">
        <v>159</v>
      </c>
      <c r="C53" s="114"/>
      <c r="D53" s="253">
        <v>-224587.90349078216</v>
      </c>
      <c r="E53" s="253">
        <f t="shared" ref="E53:T53" si="28">E38+E39+E41+E46+E49+E51</f>
        <v>-371422</v>
      </c>
      <c r="F53" s="253">
        <f t="shared" si="28"/>
        <v>-61491.475959999996</v>
      </c>
      <c r="G53" s="253">
        <f t="shared" si="28"/>
        <v>184498</v>
      </c>
      <c r="H53" s="253">
        <f t="shared" si="28"/>
        <v>-102203.76850893286</v>
      </c>
      <c r="I53" s="253">
        <f t="shared" si="28"/>
        <v>-238743</v>
      </c>
      <c r="J53" s="253">
        <f t="shared" si="28"/>
        <v>64341</v>
      </c>
      <c r="K53" s="253">
        <f t="shared" si="28"/>
        <v>-263516</v>
      </c>
      <c r="L53" s="253">
        <f t="shared" si="28"/>
        <v>-408760</v>
      </c>
      <c r="M53" s="253">
        <f t="shared" si="28"/>
        <v>-515199</v>
      </c>
      <c r="N53" s="253">
        <f t="shared" si="28"/>
        <v>-170489</v>
      </c>
      <c r="O53" s="253">
        <f t="shared" si="28"/>
        <v>-309082</v>
      </c>
      <c r="P53" s="253">
        <f t="shared" si="28"/>
        <v>-426740</v>
      </c>
      <c r="Q53" s="253">
        <f t="shared" si="28"/>
        <v>-568567</v>
      </c>
      <c r="R53" s="253">
        <f t="shared" si="28"/>
        <v>-359010</v>
      </c>
      <c r="S53" s="253">
        <f t="shared" si="28"/>
        <v>-527088</v>
      </c>
      <c r="T53" s="253">
        <f t="shared" si="28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9">W38+W39+W41+W46+W49+W51+W50+W40</f>
        <v>-238261</v>
      </c>
      <c r="X53" s="253">
        <f t="shared" si="29"/>
        <v>-482186</v>
      </c>
      <c r="Y53" s="253">
        <f t="shared" si="29"/>
        <v>-621550</v>
      </c>
      <c r="Z53" s="253">
        <f t="shared" si="29"/>
        <v>-612000</v>
      </c>
      <c r="AA53" s="253">
        <f t="shared" si="29"/>
        <v>-82700</v>
      </c>
    </row>
    <row r="54" spans="1:27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</row>
    <row r="55" spans="1:27" s="238" customFormat="1" x14ac:dyDescent="0.35">
      <c r="A55"/>
      <c r="B55" s="115" t="s">
        <v>105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</row>
    <row r="56" spans="1:27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</row>
    <row r="57" spans="1:27" s="238" customFormat="1" x14ac:dyDescent="0.35">
      <c r="A57"/>
      <c r="B57" s="588" t="s">
        <v>106</v>
      </c>
      <c r="C57" s="589"/>
      <c r="D57" s="589">
        <v>-98493.456291330585</v>
      </c>
      <c r="E57" s="589">
        <v>-122552</v>
      </c>
      <c r="F57" s="589">
        <v>-32825.696920000002</v>
      </c>
      <c r="G57" s="589">
        <v>-62774</v>
      </c>
      <c r="H57" s="589">
        <v>-89426.121869999988</v>
      </c>
      <c r="I57" s="589">
        <v>-121581</v>
      </c>
      <c r="J57" s="589">
        <v>-52967</v>
      </c>
      <c r="K57" s="589">
        <v>-82416</v>
      </c>
      <c r="L57" s="589">
        <v>-108013</v>
      </c>
      <c r="M57" s="589">
        <v>-143111</v>
      </c>
      <c r="N57" s="589">
        <v>-20245</v>
      </c>
      <c r="O57" s="589">
        <v>-34336</v>
      </c>
      <c r="P57" s="589">
        <v>-48294</v>
      </c>
      <c r="Q57" s="589">
        <v>-67393</v>
      </c>
      <c r="R57" s="589">
        <v>-12610</v>
      </c>
      <c r="S57" s="589">
        <v>-36135</v>
      </c>
      <c r="T57" s="589">
        <v>-47484</v>
      </c>
      <c r="U57" s="589">
        <v>-59632</v>
      </c>
      <c r="V57" s="589">
        <v>-59600</v>
      </c>
      <c r="W57" s="589">
        <v>-12328</v>
      </c>
      <c r="X57" s="589">
        <v>-28372</v>
      </c>
      <c r="Y57" s="589">
        <v>-37111</v>
      </c>
      <c r="Z57" s="589">
        <v>-46700</v>
      </c>
      <c r="AA57" s="589">
        <v>-33700</v>
      </c>
    </row>
    <row r="58" spans="1:27" s="238" customFormat="1" outlineLevel="1" x14ac:dyDescent="0.35">
      <c r="A58"/>
      <c r="B58" s="136" t="s">
        <v>107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>
        <v>-3392</v>
      </c>
      <c r="Z58" s="240">
        <v>-3392</v>
      </c>
      <c r="AA58" s="240"/>
    </row>
    <row r="59" spans="1:27" s="238" customFormat="1" x14ac:dyDescent="0.35">
      <c r="A59"/>
      <c r="B59" s="588" t="s">
        <v>108</v>
      </c>
      <c r="C59" s="602"/>
      <c r="D59" s="589">
        <v>31662.307680000024</v>
      </c>
      <c r="E59" s="589">
        <v>3862</v>
      </c>
      <c r="F59" s="589">
        <v>0</v>
      </c>
      <c r="G59" s="589">
        <v>0</v>
      </c>
      <c r="H59" s="589">
        <v>115402.82730000005</v>
      </c>
      <c r="I59" s="589">
        <v>179203</v>
      </c>
      <c r="J59" s="589">
        <v>89387</v>
      </c>
      <c r="K59" s="589">
        <v>345436</v>
      </c>
      <c r="L59" s="589">
        <v>398268</v>
      </c>
      <c r="M59" s="589">
        <v>424957</v>
      </c>
      <c r="N59" s="589">
        <v>199347</v>
      </c>
      <c r="O59" s="589">
        <v>275325</v>
      </c>
      <c r="P59" s="589">
        <v>468055</v>
      </c>
      <c r="Q59" s="589">
        <v>1004598</v>
      </c>
      <c r="R59" s="589">
        <v>80181</v>
      </c>
      <c r="S59" s="589">
        <v>50844</v>
      </c>
      <c r="T59" s="589">
        <v>50521</v>
      </c>
      <c r="U59" s="589">
        <v>366332</v>
      </c>
      <c r="V59" s="589">
        <v>366300</v>
      </c>
      <c r="W59" s="589">
        <v>0</v>
      </c>
      <c r="X59" s="589">
        <v>212</v>
      </c>
      <c r="Y59" s="589">
        <v>367</v>
      </c>
      <c r="Z59" s="589">
        <v>300</v>
      </c>
      <c r="AA59" s="589">
        <v>0</v>
      </c>
    </row>
    <row r="60" spans="1:27" s="257" customFormat="1" x14ac:dyDescent="0.35">
      <c r="A60"/>
      <c r="B60" s="588" t="s">
        <v>109</v>
      </c>
      <c r="C60" s="602"/>
      <c r="D60" s="589">
        <v>-91162.225640000004</v>
      </c>
      <c r="E60" s="589">
        <v>-98400</v>
      </c>
      <c r="F60" s="589">
        <v>-24488.899669999999</v>
      </c>
      <c r="G60" s="589">
        <v>-40762</v>
      </c>
      <c r="H60" s="589">
        <v>-57191.481340000006</v>
      </c>
      <c r="I60" s="589">
        <v>-73777</v>
      </c>
      <c r="J60" s="589">
        <v>-20679</v>
      </c>
      <c r="K60" s="589">
        <v>-45150</v>
      </c>
      <c r="L60" s="589">
        <v>-81047</v>
      </c>
      <c r="M60" s="589">
        <v>-137336</v>
      </c>
      <c r="N60" s="589">
        <v>-28823</v>
      </c>
      <c r="O60" s="589">
        <v>-64951</v>
      </c>
      <c r="P60" s="589">
        <v>-218874</v>
      </c>
      <c r="Q60" s="589">
        <v>-257855</v>
      </c>
      <c r="R60" s="589">
        <v>-94422</v>
      </c>
      <c r="S60" s="589">
        <v>-146208</v>
      </c>
      <c r="T60" s="589">
        <v>-194074</v>
      </c>
      <c r="U60" s="589">
        <v>-255210</v>
      </c>
      <c r="V60" s="589">
        <v>-255200</v>
      </c>
      <c r="W60" s="589">
        <v>-60921</v>
      </c>
      <c r="X60" s="589">
        <v>-121289</v>
      </c>
      <c r="Y60" s="589">
        <v>-181652</v>
      </c>
      <c r="Z60" s="589">
        <v>-248600</v>
      </c>
      <c r="AA60" s="589">
        <v>-61600</v>
      </c>
    </row>
    <row r="61" spans="1:27" s="238" customFormat="1" outlineLevel="1" x14ac:dyDescent="0.35">
      <c r="A61"/>
      <c r="B61" s="136" t="s">
        <v>110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>
        <v>-19878</v>
      </c>
      <c r="Z61" s="240">
        <v>-19878</v>
      </c>
      <c r="AA61" s="240"/>
    </row>
    <row r="62" spans="1:27" s="238" customFormat="1" x14ac:dyDescent="0.35">
      <c r="A62"/>
      <c r="B62" s="588" t="s">
        <v>552</v>
      </c>
      <c r="C62" s="603"/>
      <c r="D62" s="589"/>
      <c r="E62" s="589">
        <f t="shared" ref="E62:T62" si="30">E61+E58</f>
        <v>-25721</v>
      </c>
      <c r="F62" s="589">
        <f t="shared" si="30"/>
        <v>-4980.1712900000002</v>
      </c>
      <c r="G62" s="589">
        <f t="shared" si="30"/>
        <v>-9682</v>
      </c>
      <c r="H62" s="589">
        <f t="shared" si="30"/>
        <v>-13835.9964</v>
      </c>
      <c r="I62" s="589">
        <f t="shared" si="30"/>
        <v>-18619</v>
      </c>
      <c r="J62" s="589">
        <f t="shared" si="30"/>
        <v>-4351</v>
      </c>
      <c r="K62" s="589">
        <f t="shared" si="30"/>
        <v>-9230</v>
      </c>
      <c r="L62" s="589">
        <f t="shared" si="30"/>
        <v>-17824</v>
      </c>
      <c r="M62" s="589">
        <f t="shared" si="30"/>
        <v>-24010</v>
      </c>
      <c r="N62" s="589">
        <f t="shared" si="30"/>
        <v>-6304</v>
      </c>
      <c r="O62" s="589">
        <f t="shared" si="30"/>
        <v>-12639</v>
      </c>
      <c r="P62" s="589">
        <f t="shared" si="30"/>
        <v>-19395</v>
      </c>
      <c r="Q62" s="589">
        <f t="shared" si="30"/>
        <v>-25309</v>
      </c>
      <c r="R62" s="589">
        <f t="shared" si="30"/>
        <v>-9036</v>
      </c>
      <c r="S62" s="589">
        <f t="shared" si="30"/>
        <v>-17861</v>
      </c>
      <c r="T62" s="589">
        <f t="shared" si="30"/>
        <v>-26273</v>
      </c>
      <c r="U62" s="589">
        <f>U61+U58</f>
        <v>-34148</v>
      </c>
      <c r="V62" s="589">
        <v>-34200</v>
      </c>
      <c r="W62" s="589">
        <f t="shared" ref="W62:Y62" si="31">W61+W58</f>
        <v>-8255</v>
      </c>
      <c r="X62" s="589">
        <f t="shared" si="31"/>
        <v>-15729</v>
      </c>
      <c r="Y62" s="589">
        <f t="shared" si="31"/>
        <v>-23270</v>
      </c>
      <c r="Z62" s="589">
        <v>-31400</v>
      </c>
      <c r="AA62" s="589">
        <v>-13200</v>
      </c>
    </row>
    <row r="63" spans="1:27" s="238" customFormat="1" collapsed="1" x14ac:dyDescent="0.35">
      <c r="A63"/>
      <c r="B63" s="588" t="s">
        <v>111</v>
      </c>
      <c r="C63" s="603"/>
      <c r="D63" s="589">
        <v>0</v>
      </c>
      <c r="E63" s="589">
        <v>944</v>
      </c>
      <c r="F63" s="589">
        <v>6149.1858600000005</v>
      </c>
      <c r="G63" s="589">
        <v>11390</v>
      </c>
      <c r="H63" s="589">
        <v>17825.740709999998</v>
      </c>
      <c r="I63" s="589">
        <v>24790</v>
      </c>
      <c r="J63" s="589" t="s">
        <v>18</v>
      </c>
      <c r="K63" s="589">
        <v>0</v>
      </c>
      <c r="L63" s="589">
        <v>2833</v>
      </c>
      <c r="M63" s="589">
        <v>6598</v>
      </c>
      <c r="N63" s="589">
        <v>1627</v>
      </c>
      <c r="O63" s="589">
        <v>5407</v>
      </c>
      <c r="P63" s="589">
        <v>5407</v>
      </c>
      <c r="Q63" s="589">
        <v>13803</v>
      </c>
      <c r="R63" s="589">
        <v>0</v>
      </c>
      <c r="S63" s="589" t="s">
        <v>18</v>
      </c>
      <c r="T63" s="589" t="s">
        <v>18</v>
      </c>
      <c r="U63" s="589">
        <v>225</v>
      </c>
      <c r="V63" s="589"/>
      <c r="W63" s="589">
        <v>1000</v>
      </c>
      <c r="X63" s="589">
        <v>1000</v>
      </c>
      <c r="Y63" s="589">
        <v>3040</v>
      </c>
      <c r="Z63" s="589">
        <v>3040</v>
      </c>
      <c r="AA63" s="589">
        <v>37100</v>
      </c>
    </row>
    <row r="64" spans="1:27" s="238" customFormat="1" outlineLevel="1" x14ac:dyDescent="0.35">
      <c r="A64"/>
      <c r="B64" s="136" t="s">
        <v>112</v>
      </c>
      <c r="C64" s="116"/>
      <c r="D64" s="240">
        <v>0</v>
      </c>
      <c r="E64" s="240">
        <v>0</v>
      </c>
      <c r="F64" s="240">
        <v>0</v>
      </c>
      <c r="G64" s="240">
        <v>-137496</v>
      </c>
      <c r="H64" s="240">
        <v>-137495.83515</v>
      </c>
      <c r="I64" s="240">
        <v>-137496</v>
      </c>
      <c r="J64" s="240"/>
      <c r="K64" s="240">
        <v>-110176</v>
      </c>
      <c r="L64" s="240">
        <v>-110176</v>
      </c>
      <c r="M64" s="144">
        <v>-110176</v>
      </c>
      <c r="N64" s="144"/>
      <c r="O64" s="144" t="s">
        <v>18</v>
      </c>
      <c r="P64" s="144" t="s">
        <v>18</v>
      </c>
      <c r="Q64" s="144" t="s">
        <v>18</v>
      </c>
      <c r="R64" s="144"/>
      <c r="S64" s="144"/>
      <c r="T64" s="144"/>
      <c r="U64" s="144"/>
      <c r="V64" s="144"/>
      <c r="W64" s="144"/>
      <c r="X64" s="144"/>
      <c r="Y64" s="144"/>
      <c r="Z64" s="144"/>
      <c r="AA64" s="144"/>
    </row>
    <row r="65" spans="1:27" s="238" customFormat="1" outlineLevel="1" x14ac:dyDescent="0.35">
      <c r="A65"/>
      <c r="B65" s="136" t="s">
        <v>113</v>
      </c>
      <c r="C65" s="116"/>
      <c r="D65" s="240">
        <v>-1111</v>
      </c>
      <c r="E65" s="240">
        <v>-1111</v>
      </c>
      <c r="F65" s="240">
        <v>0</v>
      </c>
      <c r="G65" s="240">
        <v>0</v>
      </c>
      <c r="H65" s="240">
        <v>0</v>
      </c>
      <c r="I65" s="240">
        <v>0</v>
      </c>
      <c r="J65" s="240"/>
      <c r="K65" s="240">
        <v>0</v>
      </c>
      <c r="L65" s="240">
        <v>0</v>
      </c>
      <c r="M65" s="144">
        <v>-40000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</row>
    <row r="66" spans="1:27" s="238" customFormat="1" outlineLevel="1" x14ac:dyDescent="0.35">
      <c r="A66"/>
      <c r="B66" s="136" t="s">
        <v>185</v>
      </c>
      <c r="C66" s="116"/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  <c r="J66" s="144">
        <v>-40000</v>
      </c>
      <c r="K66" s="240">
        <v>-40000</v>
      </c>
      <c r="L66" s="240">
        <v>-40000</v>
      </c>
      <c r="M66" s="144"/>
      <c r="N66" s="144"/>
      <c r="O66" s="144" t="s">
        <v>18</v>
      </c>
      <c r="P66" s="144" t="s">
        <v>18</v>
      </c>
      <c r="Q66" s="144"/>
      <c r="R66" s="144"/>
      <c r="S66" s="144"/>
      <c r="T66" s="144"/>
      <c r="U66" s="144">
        <v>-114744</v>
      </c>
      <c r="V66" s="144"/>
      <c r="W66" s="144">
        <v>0</v>
      </c>
      <c r="X66" s="144">
        <v>0</v>
      </c>
      <c r="Y66" s="144">
        <v>0</v>
      </c>
      <c r="Z66" s="144">
        <v>0</v>
      </c>
      <c r="AA66" s="144"/>
    </row>
    <row r="67" spans="1:27" s="238" customFormat="1" outlineLevel="1" x14ac:dyDescent="0.35">
      <c r="A67"/>
      <c r="B67" s="136" t="s">
        <v>114</v>
      </c>
      <c r="C67" s="116"/>
      <c r="D67" s="240">
        <v>-7675.0625</v>
      </c>
      <c r="E67" s="240">
        <v>-10112</v>
      </c>
      <c r="F67" s="240">
        <v>-2170</v>
      </c>
      <c r="G67" s="240">
        <v>-4693</v>
      </c>
      <c r="H67" s="240">
        <v>-6539.208300000003</v>
      </c>
      <c r="I67" s="240">
        <v>-8231</v>
      </c>
      <c r="J67" s="240">
        <v>-1536</v>
      </c>
      <c r="K67" s="240">
        <v>-3916</v>
      </c>
      <c r="L67" s="240">
        <v>-5324</v>
      </c>
      <c r="M67" s="240">
        <v>-6369</v>
      </c>
      <c r="N67" s="240">
        <v>-968</v>
      </c>
      <c r="O67" s="240">
        <v>-2138</v>
      </c>
      <c r="P67" s="240">
        <v>-3173</v>
      </c>
      <c r="Q67" s="240">
        <v>-3984</v>
      </c>
      <c r="R67" s="240">
        <v>-313</v>
      </c>
      <c r="S67" s="240">
        <v>-1896</v>
      </c>
      <c r="T67" s="240">
        <v>-2106</v>
      </c>
      <c r="U67" s="240">
        <v>-2251</v>
      </c>
      <c r="V67" s="240"/>
      <c r="W67" s="240">
        <v>-99</v>
      </c>
      <c r="X67" s="240">
        <v>-1595</v>
      </c>
      <c r="Y67" s="240">
        <v>-1601</v>
      </c>
      <c r="Z67" s="240">
        <v>-1601</v>
      </c>
      <c r="AA67" s="240"/>
    </row>
    <row r="68" spans="1:27" s="238" customFormat="1" x14ac:dyDescent="0.35">
      <c r="A68"/>
      <c r="B68" s="588" t="s">
        <v>114</v>
      </c>
      <c r="C68" s="603"/>
      <c r="D68" s="589"/>
      <c r="E68" s="589">
        <f t="shared" ref="E68:T68" si="32">SUM(E63:E67)</f>
        <v>-10279</v>
      </c>
      <c r="F68" s="589">
        <f t="shared" si="32"/>
        <v>3979.1858600000005</v>
      </c>
      <c r="G68" s="589">
        <f t="shared" si="32"/>
        <v>-130799</v>
      </c>
      <c r="H68" s="589">
        <f t="shared" si="32"/>
        <v>-126209.30274</v>
      </c>
      <c r="I68" s="589">
        <f t="shared" si="32"/>
        <v>-120937</v>
      </c>
      <c r="J68" s="589">
        <f t="shared" si="32"/>
        <v>-41536</v>
      </c>
      <c r="K68" s="589">
        <f t="shared" si="32"/>
        <v>-154092</v>
      </c>
      <c r="L68" s="589">
        <f t="shared" si="32"/>
        <v>-152667</v>
      </c>
      <c r="M68" s="589">
        <f t="shared" si="32"/>
        <v>-149947</v>
      </c>
      <c r="N68" s="589">
        <f t="shared" si="32"/>
        <v>659</v>
      </c>
      <c r="O68" s="589">
        <f t="shared" si="32"/>
        <v>3269</v>
      </c>
      <c r="P68" s="589">
        <f t="shared" si="32"/>
        <v>2234</v>
      </c>
      <c r="Q68" s="589">
        <f t="shared" si="32"/>
        <v>9819</v>
      </c>
      <c r="R68" s="589">
        <f t="shared" si="32"/>
        <v>-313</v>
      </c>
      <c r="S68" s="589">
        <f t="shared" si="32"/>
        <v>-1896</v>
      </c>
      <c r="T68" s="589">
        <f t="shared" si="32"/>
        <v>-2106</v>
      </c>
      <c r="U68" s="589">
        <f>SUM(U63:U67)</f>
        <v>-116770</v>
      </c>
      <c r="V68" s="589">
        <v>-116700</v>
      </c>
      <c r="W68" s="589">
        <f t="shared" ref="W68:Y68" si="33">SUM(W63:W67)</f>
        <v>901</v>
      </c>
      <c r="X68" s="589">
        <f t="shared" si="33"/>
        <v>-595</v>
      </c>
      <c r="Y68" s="589">
        <f t="shared" si="33"/>
        <v>1439</v>
      </c>
      <c r="Z68" s="589">
        <v>3500</v>
      </c>
      <c r="AA68" s="589">
        <v>-400</v>
      </c>
    </row>
    <row r="69" spans="1:27" x14ac:dyDescent="0.35">
      <c r="AA69" s="658"/>
    </row>
    <row r="70" spans="1:27" s="238" customFormat="1" ht="25" x14ac:dyDescent="0.35">
      <c r="A70"/>
      <c r="B70" s="108" t="s">
        <v>115</v>
      </c>
      <c r="C70" s="118"/>
      <c r="D70" s="258">
        <v>-166779.43675133056</v>
      </c>
      <c r="E70" s="258">
        <f t="shared" ref="E70:Z70" si="34">E57+E59+E60+E62+E68</f>
        <v>-253090</v>
      </c>
      <c r="F70" s="258">
        <f t="shared" si="34"/>
        <v>-58315.582020000002</v>
      </c>
      <c r="G70" s="258">
        <f t="shared" si="34"/>
        <v>-244017</v>
      </c>
      <c r="H70" s="258">
        <f t="shared" si="34"/>
        <v>-171260.07504999993</v>
      </c>
      <c r="I70" s="258">
        <f t="shared" si="34"/>
        <v>-155711</v>
      </c>
      <c r="J70" s="258">
        <f t="shared" si="34"/>
        <v>-30146</v>
      </c>
      <c r="K70" s="258">
        <f t="shared" si="34"/>
        <v>54548</v>
      </c>
      <c r="L70" s="258">
        <f t="shared" si="34"/>
        <v>38717</v>
      </c>
      <c r="M70" s="258">
        <f t="shared" si="34"/>
        <v>-29447</v>
      </c>
      <c r="N70" s="258">
        <f t="shared" si="34"/>
        <v>144634</v>
      </c>
      <c r="O70" s="258">
        <f t="shared" si="34"/>
        <v>166668</v>
      </c>
      <c r="P70" s="258">
        <f t="shared" si="34"/>
        <v>183726</v>
      </c>
      <c r="Q70" s="258">
        <f t="shared" si="34"/>
        <v>663860</v>
      </c>
      <c r="R70" s="258">
        <f t="shared" si="34"/>
        <v>-36200</v>
      </c>
      <c r="S70" s="258">
        <f t="shared" si="34"/>
        <v>-151256</v>
      </c>
      <c r="T70" s="258">
        <f t="shared" si="34"/>
        <v>-219416</v>
      </c>
      <c r="U70" s="258">
        <f t="shared" si="34"/>
        <v>-99428</v>
      </c>
      <c r="V70" s="258">
        <f>V57+V59+V60+V62+V68</f>
        <v>-99400</v>
      </c>
      <c r="W70" s="258">
        <f t="shared" si="34"/>
        <v>-80603</v>
      </c>
      <c r="X70" s="258">
        <f t="shared" si="34"/>
        <v>-165773</v>
      </c>
      <c r="Y70" s="258">
        <f t="shared" si="34"/>
        <v>-240227</v>
      </c>
      <c r="Z70" s="258">
        <f t="shared" si="34"/>
        <v>-322900</v>
      </c>
      <c r="AA70" s="258">
        <f>AA57+AA59+AA60+AA62+AA68+AA63</f>
        <v>-71800</v>
      </c>
    </row>
    <row r="71" spans="1:27" s="246" customFormat="1" x14ac:dyDescent="0.35">
      <c r="A71"/>
      <c r="B71" s="244"/>
      <c r="C71" s="254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</row>
    <row r="72" spans="1:27" s="238" customFormat="1" ht="15" thickBot="1" x14ac:dyDescent="0.4">
      <c r="A72"/>
      <c r="B72" s="136" t="s">
        <v>116</v>
      </c>
      <c r="C72" s="119"/>
      <c r="D72" s="260">
        <v>68386.801645098472</v>
      </c>
      <c r="E72" s="261">
        <f t="shared" ref="E72:U72" si="35">E32+E53+E70</f>
        <v>75692</v>
      </c>
      <c r="F72" s="261">
        <f t="shared" si="35"/>
        <v>-79361.190210000306</v>
      </c>
      <c r="G72" s="261">
        <f t="shared" si="35"/>
        <v>75671</v>
      </c>
      <c r="H72" s="261">
        <f t="shared" si="35"/>
        <v>85638.040281066264</v>
      </c>
      <c r="I72" s="261">
        <f t="shared" si="35"/>
        <v>165478</v>
      </c>
      <c r="J72" s="261">
        <f t="shared" si="35"/>
        <v>-122719</v>
      </c>
      <c r="K72" s="261">
        <f t="shared" si="35"/>
        <v>-210123</v>
      </c>
      <c r="L72" s="261">
        <f t="shared" si="35"/>
        <v>-286574</v>
      </c>
      <c r="M72" s="261">
        <f t="shared" si="35"/>
        <v>-157144</v>
      </c>
      <c r="N72" s="261">
        <f t="shared" si="35"/>
        <v>-138291</v>
      </c>
      <c r="O72" s="261">
        <f t="shared" si="35"/>
        <v>-123248</v>
      </c>
      <c r="P72" s="261">
        <f t="shared" si="35"/>
        <v>-110803</v>
      </c>
      <c r="Q72" s="261">
        <f t="shared" si="35"/>
        <v>475342</v>
      </c>
      <c r="R72" s="261">
        <f t="shared" si="35"/>
        <v>-302572</v>
      </c>
      <c r="S72" s="261">
        <f t="shared" si="35"/>
        <v>-429633</v>
      </c>
      <c r="T72" s="261">
        <f t="shared" si="35"/>
        <v>-368231</v>
      </c>
      <c r="U72" s="261">
        <f t="shared" si="35"/>
        <v>-238706</v>
      </c>
      <c r="V72" s="261">
        <f>V32+V53+V70</f>
        <v>-238700</v>
      </c>
      <c r="W72" s="261">
        <f>W32+W53+W70</f>
        <v>-120518</v>
      </c>
      <c r="X72" s="261">
        <f t="shared" ref="X72:AA72" si="36">X32+X53+X70</f>
        <v>-255129</v>
      </c>
      <c r="Y72" s="261">
        <f t="shared" si="36"/>
        <v>-255993</v>
      </c>
      <c r="Z72" s="261">
        <f t="shared" si="36"/>
        <v>-71900</v>
      </c>
      <c r="AA72" s="661">
        <f t="shared" si="36"/>
        <v>8200</v>
      </c>
    </row>
    <row r="73" spans="1:27" s="238" customFormat="1" x14ac:dyDescent="0.35">
      <c r="A73"/>
      <c r="B73" s="136" t="s">
        <v>117</v>
      </c>
      <c r="C73" s="119"/>
      <c r="D73" s="239">
        <v>188008.32275999998</v>
      </c>
      <c r="E73" s="239">
        <v>188008</v>
      </c>
      <c r="F73" s="239">
        <v>263699.99168000004</v>
      </c>
      <c r="G73" s="239">
        <v>263700</v>
      </c>
      <c r="H73" s="239">
        <v>263699.99168000004</v>
      </c>
      <c r="I73" s="239">
        <v>263700</v>
      </c>
      <c r="J73" s="239">
        <v>429178</v>
      </c>
      <c r="K73" s="239">
        <v>429178</v>
      </c>
      <c r="L73" s="239">
        <v>429178</v>
      </c>
      <c r="M73" s="239">
        <v>429178</v>
      </c>
      <c r="N73" s="239">
        <v>276191</v>
      </c>
      <c r="O73" s="239">
        <v>276191</v>
      </c>
      <c r="P73" s="239">
        <v>276191</v>
      </c>
      <c r="Q73" s="239">
        <v>276191</v>
      </c>
      <c r="R73" s="239">
        <v>755919</v>
      </c>
      <c r="S73" s="239">
        <v>755919</v>
      </c>
      <c r="T73" s="239">
        <v>755919</v>
      </c>
      <c r="U73" s="239">
        <v>755919</v>
      </c>
      <c r="V73" s="239">
        <v>755900</v>
      </c>
      <c r="W73" s="239">
        <v>516776</v>
      </c>
      <c r="X73" s="239">
        <v>516776</v>
      </c>
      <c r="Y73" s="239">
        <v>516776</v>
      </c>
      <c r="Z73" s="239">
        <v>516799.99999999994</v>
      </c>
      <c r="AA73" s="240">
        <v>447300</v>
      </c>
    </row>
    <row r="74" spans="1:27" s="238" customFormat="1" x14ac:dyDescent="0.35">
      <c r="A74"/>
      <c r="B74" s="145" t="s">
        <v>118</v>
      </c>
      <c r="C74" s="146"/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/>
      <c r="K74" s="239">
        <v>1758</v>
      </c>
      <c r="L74" s="239">
        <v>1903</v>
      </c>
      <c r="M74" s="144">
        <v>4157</v>
      </c>
      <c r="N74" s="144">
        <v>0</v>
      </c>
      <c r="O74" s="144">
        <v>4418</v>
      </c>
      <c r="P74" s="144">
        <v>1534</v>
      </c>
      <c r="Q74" s="144">
        <v>4386</v>
      </c>
      <c r="R74" s="144">
        <v>-5673</v>
      </c>
      <c r="S74" s="144">
        <v>-1873</v>
      </c>
      <c r="T74" s="144">
        <v>1038</v>
      </c>
      <c r="U74" s="144">
        <v>-437</v>
      </c>
      <c r="V74" s="144">
        <v>-400</v>
      </c>
      <c r="W74" s="144">
        <v>1510</v>
      </c>
      <c r="X74" s="144">
        <v>2805</v>
      </c>
      <c r="Y74" s="144">
        <v>1791</v>
      </c>
      <c r="Z74" s="144">
        <v>2400</v>
      </c>
      <c r="AA74" s="144">
        <v>-300</v>
      </c>
    </row>
    <row r="75" spans="1:27" s="238" customFormat="1" x14ac:dyDescent="0.35">
      <c r="A75"/>
      <c r="B75" s="104"/>
      <c r="C75" s="118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50"/>
    </row>
    <row r="76" spans="1:27" s="238" customFormat="1" ht="15" thickBot="1" x14ac:dyDescent="0.4">
      <c r="A76"/>
      <c r="B76" s="108" t="s">
        <v>418</v>
      </c>
      <c r="C76" s="119"/>
      <c r="D76" s="247">
        <v>256395.12440509847</v>
      </c>
      <c r="E76" s="247">
        <f t="shared" ref="E76:U76" si="37">E72+E73+E74</f>
        <v>263700</v>
      </c>
      <c r="F76" s="247">
        <f t="shared" si="37"/>
        <v>184338.80146999971</v>
      </c>
      <c r="G76" s="247">
        <f t="shared" si="37"/>
        <v>339371</v>
      </c>
      <c r="H76" s="247">
        <f t="shared" si="37"/>
        <v>349338.0319610663</v>
      </c>
      <c r="I76" s="247">
        <f t="shared" si="37"/>
        <v>429178</v>
      </c>
      <c r="J76" s="247">
        <f t="shared" si="37"/>
        <v>306459</v>
      </c>
      <c r="K76" s="247">
        <f t="shared" si="37"/>
        <v>220813</v>
      </c>
      <c r="L76" s="247">
        <f t="shared" si="37"/>
        <v>144507</v>
      </c>
      <c r="M76" s="247">
        <f t="shared" si="37"/>
        <v>276191</v>
      </c>
      <c r="N76" s="247">
        <f t="shared" si="37"/>
        <v>137900</v>
      </c>
      <c r="O76" s="247">
        <f t="shared" si="37"/>
        <v>157361</v>
      </c>
      <c r="P76" s="247">
        <f t="shared" si="37"/>
        <v>166922</v>
      </c>
      <c r="Q76" s="247">
        <f t="shared" si="37"/>
        <v>755919</v>
      </c>
      <c r="R76" s="247">
        <f t="shared" si="37"/>
        <v>447674</v>
      </c>
      <c r="S76" s="247">
        <f t="shared" si="37"/>
        <v>324413</v>
      </c>
      <c r="T76" s="247">
        <f t="shared" si="37"/>
        <v>388726</v>
      </c>
      <c r="U76" s="247">
        <f t="shared" si="37"/>
        <v>516776</v>
      </c>
      <c r="V76" s="247">
        <f>V72+V73+V74</f>
        <v>516800</v>
      </c>
      <c r="W76" s="247">
        <f t="shared" ref="W76:Y76" si="38">W72+W73+W74</f>
        <v>397768</v>
      </c>
      <c r="X76" s="247">
        <f t="shared" si="38"/>
        <v>264452</v>
      </c>
      <c r="Y76" s="247">
        <f t="shared" si="38"/>
        <v>262574</v>
      </c>
      <c r="Z76" s="247">
        <f>Z72+Z73+Z74</f>
        <v>447299.99999999994</v>
      </c>
      <c r="AA76" s="674">
        <f>AA72+AA73+AA74</f>
        <v>455200</v>
      </c>
    </row>
    <row r="77" spans="1:27" x14ac:dyDescent="0.35">
      <c r="B77" s="440" t="s">
        <v>416</v>
      </c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144">
        <v>20644</v>
      </c>
      <c r="N77" s="144"/>
      <c r="O77" s="68"/>
      <c r="P77" s="68"/>
      <c r="Q77" s="144">
        <v>8607</v>
      </c>
      <c r="R77" s="144"/>
      <c r="S77" s="68"/>
      <c r="T77" s="68"/>
      <c r="U77" s="495">
        <v>35444</v>
      </c>
      <c r="V77" s="495"/>
      <c r="W77" s="495"/>
      <c r="X77" s="495"/>
      <c r="Y77" s="495"/>
      <c r="Z77" s="495"/>
      <c r="AA77" s="495"/>
    </row>
    <row r="78" spans="1:27" x14ac:dyDescent="0.35"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</row>
  </sheetData>
  <mergeCells count="1">
    <mergeCell ref="AC3:AC4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U25"/>
  <sheetViews>
    <sheetView showGridLines="0" view="pageBreakPreview" zoomScaleNormal="85" zoomScaleSheetLayoutView="100" workbookViewId="0">
      <pane xSplit="2" topLeftCell="AG1" activePane="topRight" state="frozen"/>
      <selection activeCell="AC12" sqref="AC12"/>
      <selection pane="topRight" activeCell="AR14" sqref="AR14"/>
    </sheetView>
  </sheetViews>
  <sheetFormatPr defaultColWidth="9.1796875" defaultRowHeight="14.5" x14ac:dyDescent="0.35"/>
  <cols>
    <col min="1" max="1" width="2.1796875" style="1" customWidth="1"/>
    <col min="2" max="2" width="34.1796875" style="235" customWidth="1"/>
    <col min="3" max="12" width="9.1796875" style="1"/>
    <col min="13" max="14" width="7.9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36" width="9.1796875" style="1" customWidth="1"/>
    <col min="37" max="37" width="9.1796875" style="1"/>
    <col min="38" max="40" width="9.1796875" style="1" hidden="1" customWidth="1"/>
    <col min="41" max="16384" width="9.1796875" style="1"/>
  </cols>
  <sheetData>
    <row r="1" spans="2:47" ht="15" thickBot="1" x14ac:dyDescent="0.4">
      <c r="B1" s="87" t="s">
        <v>119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2:47" x14ac:dyDescent="0.35">
      <c r="B2" s="360" t="s">
        <v>120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121</v>
      </c>
      <c r="Q2" s="360" t="s">
        <v>160</v>
      </c>
      <c r="R2" s="360" t="s">
        <v>161</v>
      </c>
      <c r="S2" s="360" t="s">
        <v>162</v>
      </c>
      <c r="T2" s="360" t="s">
        <v>167</v>
      </c>
      <c r="U2" s="360" t="s">
        <v>163</v>
      </c>
      <c r="V2" s="360" t="s">
        <v>164</v>
      </c>
      <c r="W2" s="360" t="s">
        <v>165</v>
      </c>
      <c r="X2" s="360" t="s">
        <v>166</v>
      </c>
      <c r="Y2" s="360" t="s">
        <v>354</v>
      </c>
      <c r="Z2" s="360" t="s">
        <v>187</v>
      </c>
      <c r="AA2" s="360" t="s">
        <v>254</v>
      </c>
      <c r="AB2" s="360" t="s">
        <v>281</v>
      </c>
      <c r="AC2" s="360" t="s">
        <v>350</v>
      </c>
      <c r="AD2" s="360" t="s">
        <v>355</v>
      </c>
      <c r="AE2" s="360" t="s">
        <v>391</v>
      </c>
      <c r="AF2" s="360" t="s">
        <v>393</v>
      </c>
      <c r="AG2" s="360" t="s">
        <v>424</v>
      </c>
      <c r="AH2" s="360" t="s">
        <v>439</v>
      </c>
      <c r="AI2" s="360" t="s">
        <v>454</v>
      </c>
      <c r="AJ2" s="360" t="s">
        <v>466</v>
      </c>
      <c r="AK2" s="360" t="s">
        <v>477</v>
      </c>
      <c r="AL2" s="360" t="s">
        <v>499</v>
      </c>
      <c r="AM2" s="360" t="s">
        <v>512</v>
      </c>
      <c r="AN2" s="360" t="s">
        <v>525</v>
      </c>
      <c r="AO2" s="360" t="s">
        <v>602</v>
      </c>
    </row>
    <row r="3" spans="2:47" s="425" customFormat="1" x14ac:dyDescent="0.35">
      <c r="B3" s="424" t="s">
        <v>122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S3" s="527"/>
    </row>
    <row r="4" spans="2:47" s="425" customFormat="1" x14ac:dyDescent="0.35">
      <c r="B4" s="426" t="s">
        <v>123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21">
        <v>2333</v>
      </c>
      <c r="AJ4" s="121">
        <v>2589</v>
      </c>
      <c r="AK4" s="121">
        <v>2405</v>
      </c>
      <c r="AL4" s="121">
        <v>2260</v>
      </c>
      <c r="AM4" s="121">
        <v>2212</v>
      </c>
      <c r="AN4" s="121">
        <v>2437</v>
      </c>
      <c r="AO4" s="121">
        <v>2341</v>
      </c>
      <c r="AP4" s="516"/>
      <c r="AQ4" s="516"/>
      <c r="AS4" s="527"/>
      <c r="AU4" s="527"/>
    </row>
    <row r="5" spans="2:47" s="425" customFormat="1" x14ac:dyDescent="0.35">
      <c r="B5" s="424" t="s">
        <v>124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1427</v>
      </c>
      <c r="AP5" s="516"/>
      <c r="AQ5" s="516"/>
      <c r="AS5" s="527"/>
      <c r="AU5" s="527"/>
    </row>
    <row r="6" spans="2:47" s="425" customFormat="1" x14ac:dyDescent="0.35">
      <c r="B6" s="424" t="s">
        <v>125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516"/>
      <c r="AQ6" s="516"/>
      <c r="AS6" s="527"/>
      <c r="AU6" s="527"/>
    </row>
    <row r="7" spans="2:47" s="425" customFormat="1" x14ac:dyDescent="0.35">
      <c r="B7" s="424" t="s">
        <v>126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516"/>
      <c r="AQ7" s="516"/>
      <c r="AS7" s="527"/>
      <c r="AU7" s="527"/>
    </row>
    <row r="8" spans="2:47" s="425" customFormat="1" x14ac:dyDescent="0.35">
      <c r="B8" s="424" t="s">
        <v>127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517"/>
      <c r="AQ8" s="517"/>
      <c r="AS8" s="527"/>
      <c r="AU8" s="527"/>
    </row>
    <row r="9" spans="2:47" s="425" customFormat="1" x14ac:dyDescent="0.35">
      <c r="B9" s="424" t="s">
        <v>128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318</v>
      </c>
      <c r="AN9" s="121">
        <v>374</v>
      </c>
      <c r="AO9" s="121">
        <v>282</v>
      </c>
      <c r="AS9" s="527"/>
    </row>
    <row r="10" spans="2:47" s="425" customFormat="1" x14ac:dyDescent="0.35">
      <c r="B10" s="424" t="s">
        <v>129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S10" s="527"/>
    </row>
    <row r="11" spans="2:47" s="425" customFormat="1" x14ac:dyDescent="0.35">
      <c r="B11" s="424" t="s">
        <v>130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S11" s="527"/>
    </row>
    <row r="12" spans="2:47" s="120" customFormat="1" ht="15" thickBot="1" x14ac:dyDescent="0.4">
      <c r="B12" s="204" t="s">
        <v>73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7937</v>
      </c>
      <c r="AN12" s="205">
        <v>8105</v>
      </c>
      <c r="AO12" s="205">
        <v>7189</v>
      </c>
      <c r="AP12" s="533"/>
      <c r="AS12" s="527"/>
    </row>
    <row r="13" spans="2:47" x14ac:dyDescent="0.35">
      <c r="B13" s="234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2:47" ht="15" thickBot="1" x14ac:dyDescent="0.4">
      <c r="B14" s="86" t="s">
        <v>379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2:47" x14ac:dyDescent="0.35">
      <c r="B15" s="360" t="s">
        <v>131</v>
      </c>
      <c r="C15" s="360">
        <v>2007</v>
      </c>
      <c r="D15" s="360">
        <v>2008</v>
      </c>
      <c r="E15" s="360">
        <v>2009</v>
      </c>
      <c r="F15" s="360">
        <v>2010</v>
      </c>
      <c r="G15" s="360">
        <v>2011</v>
      </c>
      <c r="H15" s="360">
        <v>2012</v>
      </c>
      <c r="I15" s="360">
        <v>2013</v>
      </c>
      <c r="J15" s="360">
        <v>2014</v>
      </c>
      <c r="K15" s="360">
        <v>2015</v>
      </c>
      <c r="L15" s="413">
        <v>2016</v>
      </c>
      <c r="M15" s="413">
        <v>2017</v>
      </c>
      <c r="N15" s="413">
        <v>2018</v>
      </c>
      <c r="O15" s="150"/>
      <c r="P15" s="360" t="s">
        <v>121</v>
      </c>
      <c r="Q15" s="360" t="s">
        <v>160</v>
      </c>
      <c r="R15" s="360" t="s">
        <v>161</v>
      </c>
      <c r="S15" s="360" t="s">
        <v>162</v>
      </c>
      <c r="T15" s="360" t="s">
        <v>167</v>
      </c>
      <c r="U15" s="360" t="s">
        <v>163</v>
      </c>
      <c r="V15" s="360" t="s">
        <v>164</v>
      </c>
      <c r="W15" s="360" t="s">
        <v>165</v>
      </c>
      <c r="X15" s="360" t="s">
        <v>166</v>
      </c>
      <c r="Y15" s="360" t="s">
        <v>354</v>
      </c>
      <c r="Z15" s="360" t="s">
        <v>187</v>
      </c>
      <c r="AA15" s="360" t="s">
        <v>254</v>
      </c>
      <c r="AB15" s="360" t="s">
        <v>281</v>
      </c>
      <c r="AC15" s="360" t="s">
        <v>350</v>
      </c>
      <c r="AD15" s="360" t="s">
        <v>355</v>
      </c>
      <c r="AE15" s="360" t="s">
        <v>391</v>
      </c>
      <c r="AF15" s="360" t="s">
        <v>393</v>
      </c>
      <c r="AG15" s="360" t="s">
        <v>424</v>
      </c>
      <c r="AH15" s="360" t="s">
        <v>439</v>
      </c>
      <c r="AI15" s="360" t="s">
        <v>454</v>
      </c>
      <c r="AJ15" s="360" t="s">
        <v>466</v>
      </c>
      <c r="AK15" s="360" t="s">
        <v>477</v>
      </c>
      <c r="AL15" s="360" t="s">
        <v>499</v>
      </c>
      <c r="AM15" s="360" t="s">
        <v>512</v>
      </c>
      <c r="AN15" s="360" t="s">
        <v>525</v>
      </c>
      <c r="AO15" s="360" t="s">
        <v>602</v>
      </c>
    </row>
    <row r="16" spans="2:47" s="425" customFormat="1" x14ac:dyDescent="0.35">
      <c r="B16" s="424" t="s">
        <v>122</v>
      </c>
      <c r="C16" s="121">
        <v>60003</v>
      </c>
      <c r="D16" s="121">
        <v>62107</v>
      </c>
      <c r="E16" s="121">
        <v>52567</v>
      </c>
      <c r="F16" s="121">
        <v>60706</v>
      </c>
      <c r="G16" s="121">
        <v>58376</v>
      </c>
      <c r="H16" s="121">
        <v>57039</v>
      </c>
      <c r="I16" s="121">
        <v>59953.656000000003</v>
      </c>
      <c r="J16" s="121">
        <v>56919</v>
      </c>
      <c r="K16" s="121">
        <v>63285</v>
      </c>
      <c r="L16" s="121">
        <v>59768</v>
      </c>
      <c r="M16" s="121">
        <v>57674</v>
      </c>
      <c r="N16" s="121">
        <v>56594</v>
      </c>
      <c r="O16" s="121"/>
      <c r="P16" s="121">
        <v>15362</v>
      </c>
      <c r="Q16" s="121">
        <v>14671.231</v>
      </c>
      <c r="R16" s="121">
        <v>14520.769</v>
      </c>
      <c r="S16" s="121">
        <v>14763</v>
      </c>
      <c r="T16" s="121">
        <v>15998.656000000003</v>
      </c>
      <c r="U16" s="121">
        <v>13420.714999999998</v>
      </c>
      <c r="V16" s="121">
        <v>12395.285000000002</v>
      </c>
      <c r="W16" s="121">
        <v>14953.39</v>
      </c>
      <c r="X16" s="121">
        <v>16150</v>
      </c>
      <c r="Y16" s="121">
        <v>13111</v>
      </c>
      <c r="Z16" s="121">
        <v>14372</v>
      </c>
      <c r="AA16" s="121">
        <v>17077</v>
      </c>
      <c r="AB16" s="121">
        <v>18726</v>
      </c>
      <c r="AC16" s="121">
        <v>14650</v>
      </c>
      <c r="AD16" s="121">
        <v>14224</v>
      </c>
      <c r="AE16" s="121">
        <v>14817</v>
      </c>
      <c r="AF16" s="121">
        <v>16078</v>
      </c>
      <c r="AG16" s="121">
        <v>14958</v>
      </c>
      <c r="AH16" s="121">
        <v>14134</v>
      </c>
      <c r="AI16" s="121">
        <v>13793</v>
      </c>
      <c r="AJ16" s="121">
        <v>14795</v>
      </c>
      <c r="AK16" s="121">
        <v>14308</v>
      </c>
      <c r="AL16" s="121">
        <v>13808</v>
      </c>
      <c r="AM16" s="121">
        <v>13974</v>
      </c>
      <c r="AN16" s="121">
        <v>14505</v>
      </c>
      <c r="AO16" s="121">
        <v>14200</v>
      </c>
    </row>
    <row r="17" spans="2:41" s="425" customFormat="1" x14ac:dyDescent="0.35">
      <c r="B17" s="426" t="s">
        <v>123</v>
      </c>
      <c r="C17" s="150">
        <v>52243</v>
      </c>
      <c r="D17" s="150">
        <v>54578</v>
      </c>
      <c r="E17" s="150">
        <v>47152</v>
      </c>
      <c r="F17" s="150">
        <v>52729</v>
      </c>
      <c r="G17" s="150">
        <v>52479</v>
      </c>
      <c r="H17" s="150">
        <v>52111</v>
      </c>
      <c r="I17" s="150">
        <v>54969.156000000003</v>
      </c>
      <c r="J17" s="150">
        <v>51976</v>
      </c>
      <c r="K17" s="150">
        <v>57847</v>
      </c>
      <c r="L17" s="150">
        <v>53690</v>
      </c>
      <c r="M17" s="150">
        <v>51750</v>
      </c>
      <c r="N17" s="150">
        <v>51162</v>
      </c>
      <c r="O17" s="121"/>
      <c r="P17" s="150">
        <v>14169</v>
      </c>
      <c r="Q17" s="150">
        <v>13292.530999999999</v>
      </c>
      <c r="R17" s="150">
        <v>13294.469000000001</v>
      </c>
      <c r="S17" s="150">
        <v>13632</v>
      </c>
      <c r="T17" s="150">
        <v>14750.156000000003</v>
      </c>
      <c r="U17" s="150">
        <v>12243.914999999999</v>
      </c>
      <c r="V17" s="150">
        <v>11182.085000000001</v>
      </c>
      <c r="W17" s="150">
        <v>13696.49</v>
      </c>
      <c r="X17" s="150">
        <v>14854</v>
      </c>
      <c r="Y17" s="150">
        <v>12003</v>
      </c>
      <c r="Z17" s="150">
        <v>13129</v>
      </c>
      <c r="AA17" s="150">
        <v>15532</v>
      </c>
      <c r="AB17" s="150">
        <v>17182</v>
      </c>
      <c r="AC17" s="150">
        <v>13204</v>
      </c>
      <c r="AD17" s="150">
        <v>12648</v>
      </c>
      <c r="AE17" s="150">
        <v>13318</v>
      </c>
      <c r="AF17" s="150">
        <v>14520</v>
      </c>
      <c r="AG17" s="150">
        <v>13529</v>
      </c>
      <c r="AH17" s="150">
        <v>12604</v>
      </c>
      <c r="AI17" s="150">
        <v>12398</v>
      </c>
      <c r="AJ17" s="150">
        <v>13223</v>
      </c>
      <c r="AK17" s="150">
        <v>12795</v>
      </c>
      <c r="AL17" s="150">
        <v>12521</v>
      </c>
      <c r="AM17" s="150">
        <v>12776</v>
      </c>
      <c r="AN17" s="150">
        <v>13069</v>
      </c>
      <c r="AO17" s="150">
        <v>12800</v>
      </c>
    </row>
    <row r="18" spans="2:41" s="425" customFormat="1" x14ac:dyDescent="0.35">
      <c r="B18" s="424" t="s">
        <v>124</v>
      </c>
      <c r="C18" s="121">
        <v>30277</v>
      </c>
      <c r="D18" s="121">
        <v>24088</v>
      </c>
      <c r="E18" s="121">
        <v>20109</v>
      </c>
      <c r="F18" s="121">
        <v>23065</v>
      </c>
      <c r="G18" s="121">
        <v>34237</v>
      </c>
      <c r="H18" s="121">
        <v>22712</v>
      </c>
      <c r="I18" s="121">
        <v>19819.809999999998</v>
      </c>
      <c r="J18" s="121">
        <v>21526</v>
      </c>
      <c r="K18" s="121">
        <v>19898</v>
      </c>
      <c r="L18" s="121">
        <v>18173</v>
      </c>
      <c r="M18" s="121">
        <v>22161</v>
      </c>
      <c r="N18" s="121">
        <v>26014</v>
      </c>
      <c r="O18" s="121"/>
      <c r="P18" s="121">
        <v>5829</v>
      </c>
      <c r="Q18" s="121">
        <v>2246.085</v>
      </c>
      <c r="R18" s="121">
        <v>4799.915</v>
      </c>
      <c r="S18" s="121">
        <v>7055</v>
      </c>
      <c r="T18" s="121">
        <v>5718.8099999999977</v>
      </c>
      <c r="U18" s="121">
        <v>3726.0780000000004</v>
      </c>
      <c r="V18" s="121">
        <v>5621.9219999999996</v>
      </c>
      <c r="W18" s="121">
        <v>6530.2910000000002</v>
      </c>
      <c r="X18" s="121">
        <v>5647</v>
      </c>
      <c r="Y18" s="121">
        <v>3356</v>
      </c>
      <c r="Z18" s="121">
        <v>5220</v>
      </c>
      <c r="AA18" s="121">
        <v>6313</v>
      </c>
      <c r="AB18" s="121">
        <v>5008</v>
      </c>
      <c r="AC18" s="121">
        <v>2556</v>
      </c>
      <c r="AD18" s="121">
        <v>4445</v>
      </c>
      <c r="AE18" s="121">
        <v>5708</v>
      </c>
      <c r="AF18" s="121">
        <v>5464</v>
      </c>
      <c r="AG18" s="121">
        <v>3056</v>
      </c>
      <c r="AH18" s="121">
        <v>5909</v>
      </c>
      <c r="AI18" s="121">
        <v>6944</v>
      </c>
      <c r="AJ18" s="121">
        <v>6252</v>
      </c>
      <c r="AK18" s="121">
        <v>5533</v>
      </c>
      <c r="AL18" s="121">
        <v>6573</v>
      </c>
      <c r="AM18" s="121">
        <v>7496</v>
      </c>
      <c r="AN18" s="121">
        <v>6411</v>
      </c>
      <c r="AO18" s="121">
        <v>5000</v>
      </c>
    </row>
    <row r="19" spans="2:41" s="425" customFormat="1" x14ac:dyDescent="0.35">
      <c r="B19" s="424" t="s">
        <v>125</v>
      </c>
      <c r="C19" s="121">
        <v>22979</v>
      </c>
      <c r="D19" s="121">
        <v>20420</v>
      </c>
      <c r="E19" s="121">
        <v>12222</v>
      </c>
      <c r="F19" s="121">
        <v>13653</v>
      </c>
      <c r="G19" s="121">
        <v>14433</v>
      </c>
      <c r="H19" s="121">
        <v>13923</v>
      </c>
      <c r="I19" s="121">
        <v>13730.3</v>
      </c>
      <c r="J19" s="121">
        <v>12356</v>
      </c>
      <c r="K19" s="121">
        <v>12378</v>
      </c>
      <c r="L19" s="121">
        <v>11315</v>
      </c>
      <c r="M19" s="121">
        <v>13032</v>
      </c>
      <c r="N19" s="121">
        <v>12603</v>
      </c>
      <c r="O19" s="121"/>
      <c r="P19" s="121">
        <v>3295</v>
      </c>
      <c r="Q19" s="121">
        <v>3041.9</v>
      </c>
      <c r="R19" s="121">
        <v>3476.1</v>
      </c>
      <c r="S19" s="121">
        <v>3623</v>
      </c>
      <c r="T19" s="121">
        <v>3589.2999999999988</v>
      </c>
      <c r="U19" s="121">
        <v>3198</v>
      </c>
      <c r="V19" s="121">
        <v>2965</v>
      </c>
      <c r="W19" s="121">
        <v>3197.4000000000005</v>
      </c>
      <c r="X19" s="121">
        <v>2947</v>
      </c>
      <c r="Y19" s="121">
        <v>3050</v>
      </c>
      <c r="Z19" s="121">
        <v>3184</v>
      </c>
      <c r="AA19" s="121">
        <v>3084</v>
      </c>
      <c r="AB19" s="121">
        <v>3009</v>
      </c>
      <c r="AC19" s="121">
        <v>2841</v>
      </c>
      <c r="AD19" s="121">
        <v>2599</v>
      </c>
      <c r="AE19" s="121">
        <v>2838</v>
      </c>
      <c r="AF19" s="121">
        <v>2996</v>
      </c>
      <c r="AG19" s="121">
        <v>3111</v>
      </c>
      <c r="AH19" s="121">
        <v>3475</v>
      </c>
      <c r="AI19" s="121">
        <v>3142</v>
      </c>
      <c r="AJ19" s="121">
        <v>3296</v>
      </c>
      <c r="AK19" s="121">
        <v>3198</v>
      </c>
      <c r="AL19" s="121">
        <v>3244</v>
      </c>
      <c r="AM19" s="121">
        <v>3012</v>
      </c>
      <c r="AN19" s="121">
        <v>3149</v>
      </c>
      <c r="AO19" s="121">
        <v>2900</v>
      </c>
    </row>
    <row r="20" spans="2:41" s="425" customFormat="1" x14ac:dyDescent="0.35">
      <c r="B20" s="424" t="s">
        <v>126</v>
      </c>
      <c r="C20" s="121">
        <v>10495</v>
      </c>
      <c r="D20" s="121">
        <v>9461</v>
      </c>
      <c r="E20" s="121">
        <v>6790</v>
      </c>
      <c r="F20" s="121">
        <v>7627</v>
      </c>
      <c r="G20" s="121">
        <v>7310</v>
      </c>
      <c r="H20" s="121">
        <v>6730</v>
      </c>
      <c r="I20" s="121">
        <v>5867.6</v>
      </c>
      <c r="J20" s="121">
        <v>5979</v>
      </c>
      <c r="K20" s="121">
        <v>5860</v>
      </c>
      <c r="L20" s="121">
        <v>6309</v>
      </c>
      <c r="M20" s="121">
        <v>6985</v>
      </c>
      <c r="N20" s="121">
        <v>6791</v>
      </c>
      <c r="O20" s="121"/>
      <c r="P20" s="121">
        <v>1588</v>
      </c>
      <c r="Q20" s="121">
        <v>1462</v>
      </c>
      <c r="R20" s="121">
        <v>1497</v>
      </c>
      <c r="S20" s="121">
        <v>1458</v>
      </c>
      <c r="T20" s="121">
        <v>1450.6000000000004</v>
      </c>
      <c r="U20" s="121">
        <v>1513.3</v>
      </c>
      <c r="V20" s="121">
        <v>1397.7</v>
      </c>
      <c r="W20" s="121">
        <v>1559.7</v>
      </c>
      <c r="X20" s="121">
        <v>1496</v>
      </c>
      <c r="Y20" s="121">
        <v>1500</v>
      </c>
      <c r="Z20" s="121">
        <v>1498</v>
      </c>
      <c r="AA20" s="121">
        <v>1420</v>
      </c>
      <c r="AB20" s="121">
        <v>1431</v>
      </c>
      <c r="AC20" s="121">
        <v>1596</v>
      </c>
      <c r="AD20" s="121">
        <v>1622</v>
      </c>
      <c r="AE20" s="121">
        <v>1474</v>
      </c>
      <c r="AF20" s="121">
        <v>1606</v>
      </c>
      <c r="AG20" s="121">
        <v>1746</v>
      </c>
      <c r="AH20" s="121">
        <v>1723</v>
      </c>
      <c r="AI20" s="121">
        <v>1733</v>
      </c>
      <c r="AJ20" s="121">
        <v>1780</v>
      </c>
      <c r="AK20" s="121">
        <v>1828</v>
      </c>
      <c r="AL20" s="121">
        <v>1693</v>
      </c>
      <c r="AM20" s="121">
        <v>1650</v>
      </c>
      <c r="AN20" s="121">
        <v>1620</v>
      </c>
      <c r="AO20" s="121">
        <v>1700</v>
      </c>
    </row>
    <row r="21" spans="2:41" s="425" customFormat="1" x14ac:dyDescent="0.35">
      <c r="B21" s="424" t="s">
        <v>127</v>
      </c>
      <c r="C21" s="121">
        <v>5073</v>
      </c>
      <c r="D21" s="121">
        <v>3789</v>
      </c>
      <c r="E21" s="121">
        <v>2708</v>
      </c>
      <c r="F21" s="121">
        <v>3356</v>
      </c>
      <c r="G21" s="121">
        <v>3523</v>
      </c>
      <c r="H21" s="121">
        <v>3569</v>
      </c>
      <c r="I21" s="121">
        <v>3012.6</v>
      </c>
      <c r="J21" s="121">
        <v>2692</v>
      </c>
      <c r="K21" s="121">
        <v>3001</v>
      </c>
      <c r="L21" s="121">
        <v>3042</v>
      </c>
      <c r="M21" s="121">
        <v>4534</v>
      </c>
      <c r="N21" s="121">
        <v>3913</v>
      </c>
      <c r="O21" s="121"/>
      <c r="P21" s="121">
        <v>887</v>
      </c>
      <c r="Q21" s="121">
        <v>685.3</v>
      </c>
      <c r="R21" s="121">
        <v>756.7</v>
      </c>
      <c r="S21" s="121">
        <v>825</v>
      </c>
      <c r="T21" s="121">
        <v>745.59999999999991</v>
      </c>
      <c r="U21" s="121">
        <v>588.6</v>
      </c>
      <c r="V21" s="121">
        <v>623.4</v>
      </c>
      <c r="W21" s="121">
        <v>721.3</v>
      </c>
      <c r="X21" s="121">
        <v>759</v>
      </c>
      <c r="Y21" s="121">
        <v>481</v>
      </c>
      <c r="Z21" s="121">
        <v>792</v>
      </c>
      <c r="AA21" s="121">
        <v>858</v>
      </c>
      <c r="AB21" s="121">
        <v>870</v>
      </c>
      <c r="AC21" s="121">
        <v>679</v>
      </c>
      <c r="AD21" s="121">
        <v>756</v>
      </c>
      <c r="AE21" s="121">
        <v>764</v>
      </c>
      <c r="AF21" s="121">
        <v>843</v>
      </c>
      <c r="AG21" s="121">
        <v>994</v>
      </c>
      <c r="AH21" s="121">
        <v>1321</v>
      </c>
      <c r="AI21" s="121">
        <v>1267</v>
      </c>
      <c r="AJ21" s="121">
        <v>951</v>
      </c>
      <c r="AK21" s="121">
        <v>812</v>
      </c>
      <c r="AL21" s="121">
        <v>954</v>
      </c>
      <c r="AM21" s="121">
        <v>1069</v>
      </c>
      <c r="AN21" s="121">
        <v>1078</v>
      </c>
      <c r="AO21" s="121">
        <v>900</v>
      </c>
    </row>
    <row r="22" spans="2:41" s="425" customFormat="1" x14ac:dyDescent="0.35">
      <c r="B22" s="424" t="s">
        <v>128</v>
      </c>
      <c r="C22" s="121">
        <v>6654</v>
      </c>
      <c r="D22" s="121">
        <v>5221</v>
      </c>
      <c r="E22" s="121">
        <v>4212</v>
      </c>
      <c r="F22" s="121">
        <v>4817</v>
      </c>
      <c r="G22" s="121">
        <v>5070</v>
      </c>
      <c r="H22" s="121">
        <v>4673</v>
      </c>
      <c r="I22" s="121">
        <v>4415.5</v>
      </c>
      <c r="J22" s="121">
        <v>4782</v>
      </c>
      <c r="K22" s="121">
        <v>4733</v>
      </c>
      <c r="L22" s="121">
        <v>4385</v>
      </c>
      <c r="M22" s="121">
        <v>4525</v>
      </c>
      <c r="N22" s="121">
        <v>3994</v>
      </c>
      <c r="O22" s="121"/>
      <c r="P22" s="121">
        <v>1438</v>
      </c>
      <c r="Q22" s="121">
        <v>911.50000000000011</v>
      </c>
      <c r="R22" s="121">
        <v>1036.5</v>
      </c>
      <c r="S22" s="121">
        <v>1159</v>
      </c>
      <c r="T22" s="121">
        <v>1308.5</v>
      </c>
      <c r="U22" s="121">
        <v>1310.8000000000002</v>
      </c>
      <c r="V22" s="121">
        <v>1135.1999999999998</v>
      </c>
      <c r="W22" s="121">
        <v>1076</v>
      </c>
      <c r="X22" s="121">
        <v>1212</v>
      </c>
      <c r="Y22" s="121">
        <v>1136</v>
      </c>
      <c r="Z22" s="121">
        <v>1199</v>
      </c>
      <c r="AA22" s="121">
        <v>1090</v>
      </c>
      <c r="AB22" s="121">
        <v>1265</v>
      </c>
      <c r="AC22" s="121">
        <v>1195</v>
      </c>
      <c r="AD22" s="121">
        <v>994</v>
      </c>
      <c r="AE22" s="121">
        <v>934</v>
      </c>
      <c r="AF22" s="121">
        <v>1222</v>
      </c>
      <c r="AG22" s="121">
        <v>1031</v>
      </c>
      <c r="AH22" s="121">
        <v>1175</v>
      </c>
      <c r="AI22" s="121">
        <v>1007</v>
      </c>
      <c r="AJ22" s="121">
        <v>1301</v>
      </c>
      <c r="AK22" s="121">
        <v>981</v>
      </c>
      <c r="AL22" s="121">
        <v>920</v>
      </c>
      <c r="AM22" s="121">
        <v>959</v>
      </c>
      <c r="AN22" s="121">
        <v>1135</v>
      </c>
      <c r="AO22" s="121">
        <v>1000</v>
      </c>
    </row>
    <row r="23" spans="2:41" s="425" customFormat="1" x14ac:dyDescent="0.35">
      <c r="B23" s="424" t="s">
        <v>129</v>
      </c>
      <c r="C23" s="121">
        <v>3699</v>
      </c>
      <c r="D23" s="121">
        <v>4118</v>
      </c>
      <c r="E23" s="121">
        <v>2704</v>
      </c>
      <c r="F23" s="121">
        <v>3161</v>
      </c>
      <c r="G23" s="121">
        <v>4172</v>
      </c>
      <c r="H23" s="121">
        <v>5212</v>
      </c>
      <c r="I23" s="121">
        <v>4866.2</v>
      </c>
      <c r="J23" s="121">
        <v>4536</v>
      </c>
      <c r="K23" s="121">
        <v>5173</v>
      </c>
      <c r="L23" s="121">
        <v>6473</v>
      </c>
      <c r="M23" s="121">
        <v>7605</v>
      </c>
      <c r="N23" s="121">
        <v>9245</v>
      </c>
      <c r="O23" s="121"/>
      <c r="P23" s="121">
        <v>1400</v>
      </c>
      <c r="Q23" s="121">
        <v>1211.3</v>
      </c>
      <c r="R23" s="121">
        <v>1194.7</v>
      </c>
      <c r="S23" s="121">
        <v>1201</v>
      </c>
      <c r="T23" s="121">
        <v>1259.2</v>
      </c>
      <c r="U23" s="121">
        <v>1077.0999999999999</v>
      </c>
      <c r="V23" s="121">
        <v>1209.9000000000001</v>
      </c>
      <c r="W23" s="121">
        <v>1135.3000000000002</v>
      </c>
      <c r="X23" s="121">
        <v>1113</v>
      </c>
      <c r="Y23" s="121">
        <v>1174</v>
      </c>
      <c r="Z23" s="121">
        <v>1161</v>
      </c>
      <c r="AA23" s="121">
        <v>1288</v>
      </c>
      <c r="AB23" s="121">
        <v>1549</v>
      </c>
      <c r="AC23" s="121">
        <v>1442</v>
      </c>
      <c r="AD23" s="121">
        <v>1589</v>
      </c>
      <c r="AE23" s="121">
        <v>1589</v>
      </c>
      <c r="AF23" s="121">
        <v>1853</v>
      </c>
      <c r="AG23" s="121">
        <v>1849</v>
      </c>
      <c r="AH23" s="121">
        <v>1847</v>
      </c>
      <c r="AI23" s="121">
        <v>1891</v>
      </c>
      <c r="AJ23" s="121">
        <v>2017</v>
      </c>
      <c r="AK23" s="121">
        <v>2117</v>
      </c>
      <c r="AL23" s="121">
        <v>2276</v>
      </c>
      <c r="AM23" s="121">
        <v>2218</v>
      </c>
      <c r="AN23" s="121">
        <v>2634</v>
      </c>
      <c r="AO23" s="121">
        <v>2400</v>
      </c>
    </row>
    <row r="24" spans="2:41" s="120" customFormat="1" x14ac:dyDescent="0.35">
      <c r="B24" s="148" t="s">
        <v>130</v>
      </c>
      <c r="C24" s="149">
        <v>5682</v>
      </c>
      <c r="D24" s="149">
        <v>5242</v>
      </c>
      <c r="E24" s="149">
        <v>3302</v>
      </c>
      <c r="F24" s="149">
        <v>3181</v>
      </c>
      <c r="G24" s="149">
        <v>3337</v>
      </c>
      <c r="H24" s="149">
        <v>2881</v>
      </c>
      <c r="I24" s="149">
        <v>2780.0999999999995</v>
      </c>
      <c r="J24" s="149">
        <v>1917</v>
      </c>
      <c r="K24" s="149">
        <v>1929</v>
      </c>
      <c r="L24" s="149">
        <v>2030</v>
      </c>
      <c r="M24" s="149">
        <v>2626</v>
      </c>
      <c r="N24" s="149">
        <v>2719</v>
      </c>
      <c r="O24" s="121"/>
      <c r="P24" s="149">
        <v>766</v>
      </c>
      <c r="Q24" s="149">
        <v>670.5</v>
      </c>
      <c r="R24" s="149">
        <v>650.5</v>
      </c>
      <c r="S24" s="149">
        <v>751</v>
      </c>
      <c r="T24" s="149">
        <v>708.09999999999945</v>
      </c>
      <c r="U24" s="149">
        <v>462.5</v>
      </c>
      <c r="V24" s="149">
        <v>575.5</v>
      </c>
      <c r="W24" s="149">
        <v>520.1</v>
      </c>
      <c r="X24" s="149">
        <v>467</v>
      </c>
      <c r="Y24" s="149">
        <v>415</v>
      </c>
      <c r="Z24" s="149">
        <v>520</v>
      </c>
      <c r="AA24" s="149">
        <v>581</v>
      </c>
      <c r="AB24" s="149">
        <v>518</v>
      </c>
      <c r="AC24" s="149">
        <v>478</v>
      </c>
      <c r="AD24" s="149">
        <v>571</v>
      </c>
      <c r="AE24" s="149">
        <v>528</v>
      </c>
      <c r="AF24" s="149">
        <v>545</v>
      </c>
      <c r="AG24" s="149">
        <v>657</v>
      </c>
      <c r="AH24" s="149">
        <v>649</v>
      </c>
      <c r="AI24" s="149">
        <v>644</v>
      </c>
      <c r="AJ24" s="149">
        <v>699</v>
      </c>
      <c r="AK24" s="149">
        <v>648</v>
      </c>
      <c r="AL24" s="149">
        <v>672</v>
      </c>
      <c r="AM24" s="149">
        <v>707</v>
      </c>
      <c r="AN24" s="149">
        <v>692</v>
      </c>
      <c r="AO24" s="149">
        <v>500</v>
      </c>
    </row>
    <row r="25" spans="2:41" s="120" customFormat="1" ht="15" thickBot="1" x14ac:dyDescent="0.4">
      <c r="B25" s="204" t="s">
        <v>73</v>
      </c>
      <c r="C25" s="205">
        <v>144862</v>
      </c>
      <c r="D25" s="205">
        <v>134446</v>
      </c>
      <c r="E25" s="205">
        <v>104614</v>
      </c>
      <c r="F25" s="205">
        <v>119566</v>
      </c>
      <c r="G25" s="205">
        <v>130458</v>
      </c>
      <c r="H25" s="205">
        <v>116739</v>
      </c>
      <c r="I25" s="205">
        <v>114445.76600000002</v>
      </c>
      <c r="J25" s="205">
        <v>110706</v>
      </c>
      <c r="K25" s="205">
        <v>116257</v>
      </c>
      <c r="L25" s="205">
        <v>111495</v>
      </c>
      <c r="M25" s="205">
        <v>119141</v>
      </c>
      <c r="N25" s="205">
        <v>121874</v>
      </c>
      <c r="O25" s="121"/>
      <c r="P25" s="205">
        <v>30565</v>
      </c>
      <c r="Q25" s="205">
        <v>24899.816000000003</v>
      </c>
      <c r="R25" s="205">
        <v>27932.183999999997</v>
      </c>
      <c r="S25" s="205">
        <v>30835</v>
      </c>
      <c r="T25" s="205">
        <v>30778.765999999989</v>
      </c>
      <c r="U25" s="205">
        <v>25297.093000000001</v>
      </c>
      <c r="V25" s="205">
        <v>25923.906999999999</v>
      </c>
      <c r="W25" s="205">
        <v>29693.481</v>
      </c>
      <c r="X25" s="205">
        <v>29792</v>
      </c>
      <c r="Y25" s="205">
        <v>24224</v>
      </c>
      <c r="Z25" s="205">
        <v>27946</v>
      </c>
      <c r="AA25" s="205">
        <v>31712</v>
      </c>
      <c r="AB25" s="205">
        <v>32375</v>
      </c>
      <c r="AC25" s="205">
        <f>SUM(AC16:AC24)-AC17</f>
        <v>25437</v>
      </c>
      <c r="AD25" s="205">
        <f>SUM(AD16:AD24)-AD17</f>
        <v>26800</v>
      </c>
      <c r="AE25" s="205">
        <v>28651</v>
      </c>
      <c r="AF25" s="205">
        <v>30607</v>
      </c>
      <c r="AG25" s="205">
        <f t="shared" ref="AG25" si="1">SUM(AG16:AG24)-AG17</f>
        <v>27402</v>
      </c>
      <c r="AH25" s="205">
        <v>30234</v>
      </c>
      <c r="AI25" s="205">
        <v>30421</v>
      </c>
      <c r="AJ25" s="205">
        <v>31092</v>
      </c>
      <c r="AK25" s="205">
        <v>29427</v>
      </c>
      <c r="AL25" s="205">
        <v>30139</v>
      </c>
      <c r="AM25" s="205">
        <v>31084</v>
      </c>
      <c r="AN25" s="205">
        <v>31223</v>
      </c>
      <c r="AO25" s="205">
        <v>28600</v>
      </c>
    </row>
  </sheetData>
  <pageMargins left="0.7" right="0.7" top="0.75" bottom="0.75" header="0.3" footer="0.3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tabSelected="1" view="pageBreakPreview" zoomScaleNormal="100" zoomScaleSheetLayoutView="100" workbookViewId="0">
      <pane xSplit="3" topLeftCell="W1" activePane="topRight" state="frozen"/>
      <selection activeCell="F15" sqref="F15"/>
      <selection pane="topRight" activeCell="AB19" sqref="AB19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8" width="16.1796875" style="5" customWidth="1"/>
    <col min="29" max="16384" width="9.1796875" style="5"/>
  </cols>
  <sheetData>
    <row r="1" spans="2:28" x14ac:dyDescent="0.25">
      <c r="B1" s="86" t="s">
        <v>252</v>
      </c>
    </row>
    <row r="2" spans="2:28" s="15" customFormat="1" ht="15" customHeight="1" x14ac:dyDescent="0.25">
      <c r="B2" s="743" t="s">
        <v>198</v>
      </c>
      <c r="C2" s="23"/>
      <c r="D2" s="744" t="s">
        <v>203</v>
      </c>
      <c r="E2" s="744" t="s">
        <v>204</v>
      </c>
      <c r="F2" s="744" t="s">
        <v>205</v>
      </c>
      <c r="G2" s="739" t="s">
        <v>206</v>
      </c>
      <c r="H2" s="739" t="s">
        <v>207</v>
      </c>
      <c r="I2" s="739" t="s">
        <v>208</v>
      </c>
      <c r="J2" s="739" t="s">
        <v>209</v>
      </c>
      <c r="K2" s="739" t="s">
        <v>210</v>
      </c>
      <c r="L2" s="739" t="s">
        <v>211</v>
      </c>
      <c r="M2" s="739" t="s">
        <v>423</v>
      </c>
      <c r="N2" s="739" t="s">
        <v>259</v>
      </c>
      <c r="O2" s="739" t="s">
        <v>321</v>
      </c>
      <c r="P2" s="739" t="s">
        <v>351</v>
      </c>
      <c r="Q2" s="739" t="s">
        <v>356</v>
      </c>
      <c r="R2" s="739" t="s">
        <v>392</v>
      </c>
      <c r="S2" s="739" t="s">
        <v>421</v>
      </c>
      <c r="T2" s="739" t="s">
        <v>422</v>
      </c>
      <c r="U2" s="739" t="s">
        <v>438</v>
      </c>
      <c r="V2" s="739" t="s">
        <v>455</v>
      </c>
      <c r="W2" s="739" t="s">
        <v>465</v>
      </c>
      <c r="X2" s="739" t="s">
        <v>498</v>
      </c>
      <c r="Y2" s="739" t="s">
        <v>500</v>
      </c>
      <c r="Z2" s="739" t="s">
        <v>513</v>
      </c>
      <c r="AA2" s="739" t="s">
        <v>524</v>
      </c>
      <c r="AB2" s="739" t="s">
        <v>618</v>
      </c>
    </row>
    <row r="3" spans="2:28" s="15" customFormat="1" ht="9.75" customHeight="1" x14ac:dyDescent="0.25">
      <c r="B3" s="742"/>
      <c r="C3" s="55"/>
      <c r="D3" s="745"/>
      <c r="E3" s="745"/>
      <c r="F3" s="745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</row>
    <row r="4" spans="2:28" s="107" customFormat="1" x14ac:dyDescent="0.25">
      <c r="B4" s="207" t="s">
        <v>200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f t="shared" ref="AB4" si="2">SUM(AB5:AB6)</f>
        <v>2349</v>
      </c>
    </row>
    <row r="5" spans="2:28" s="107" customFormat="1" x14ac:dyDescent="0.25">
      <c r="B5" s="208" t="s">
        <v>201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</row>
    <row r="6" spans="2:28" s="107" customFormat="1" x14ac:dyDescent="0.25">
      <c r="B6" s="208" t="s">
        <v>202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</row>
    <row r="7" spans="2:28" s="107" customFormat="1" ht="13.5" customHeight="1" x14ac:dyDescent="0.25">
      <c r="B7" s="209" t="s">
        <v>199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f>61007+2936</f>
        <v>63943</v>
      </c>
    </row>
    <row r="8" spans="2:28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2:28" s="15" customFormat="1" ht="13" thickBot="1" x14ac:dyDescent="0.3">
      <c r="B9" s="86" t="s">
        <v>253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2:28" s="15" customFormat="1" ht="12.75" customHeight="1" x14ac:dyDescent="0.25">
      <c r="B10" s="741" t="s">
        <v>215</v>
      </c>
      <c r="D10" s="744" t="s">
        <v>203</v>
      </c>
      <c r="E10" s="744" t="s">
        <v>204</v>
      </c>
      <c r="F10" s="744" t="s">
        <v>205</v>
      </c>
      <c r="G10" s="739" t="s">
        <v>206</v>
      </c>
      <c r="H10" s="739" t="s">
        <v>207</v>
      </c>
      <c r="I10" s="739" t="s">
        <v>208</v>
      </c>
      <c r="J10" s="739" t="s">
        <v>209</v>
      </c>
      <c r="K10" s="739" t="s">
        <v>210</v>
      </c>
      <c r="L10" s="739" t="s">
        <v>211</v>
      </c>
      <c r="M10" s="739" t="s">
        <v>423</v>
      </c>
      <c r="N10" s="739" t="s">
        <v>259</v>
      </c>
      <c r="O10" s="739" t="s">
        <v>321</v>
      </c>
      <c r="P10" s="739" t="s">
        <v>351</v>
      </c>
      <c r="Q10" s="739" t="s">
        <v>356</v>
      </c>
      <c r="R10" s="739" t="s">
        <v>392</v>
      </c>
      <c r="S10" s="739" t="s">
        <v>421</v>
      </c>
      <c r="T10" s="739" t="s">
        <v>422</v>
      </c>
      <c r="U10" s="739" t="s">
        <v>438</v>
      </c>
      <c r="V10" s="739" t="s">
        <v>455</v>
      </c>
      <c r="W10" s="739" t="s">
        <v>465</v>
      </c>
      <c r="X10" s="739" t="s">
        <v>498</v>
      </c>
      <c r="Y10" s="739" t="s">
        <v>500</v>
      </c>
      <c r="Z10" s="739" t="s">
        <v>513</v>
      </c>
      <c r="AA10" s="739" t="s">
        <v>524</v>
      </c>
      <c r="AB10" s="739" t="s">
        <v>618</v>
      </c>
    </row>
    <row r="11" spans="2:28" s="15" customFormat="1" ht="15" customHeight="1" x14ac:dyDescent="0.25">
      <c r="B11" s="742" t="s">
        <v>214</v>
      </c>
      <c r="D11" s="745"/>
      <c r="E11" s="745"/>
      <c r="F11" s="745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</row>
    <row r="12" spans="2:28" s="107" customFormat="1" x14ac:dyDescent="0.25">
      <c r="B12" s="208" t="s">
        <v>212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</row>
    <row r="13" spans="2:28" s="107" customFormat="1" x14ac:dyDescent="0.25">
      <c r="B13" s="208" t="s">
        <v>213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f>AB14-AB12</f>
        <v>6401</v>
      </c>
    </row>
    <row r="14" spans="2:28" s="107" customFormat="1" x14ac:dyDescent="0.25">
      <c r="B14" s="210" t="s">
        <v>378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</row>
    <row r="15" spans="2:28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</row>
    <row r="16" spans="2:28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</row>
    <row r="17" spans="12:28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2:28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2:28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2:28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2:28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2:28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2:28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2:28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2:28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2:28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2:28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2:28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2:28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2:28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2:28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2:28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2:28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2:28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2:28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2:28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2:28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2:28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2:28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2:28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2:28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2:28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XFD42" s="429"/>
    </row>
    <row r="43" spans="12:28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2:28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2:28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</sheetData>
  <mergeCells count="52">
    <mergeCell ref="AB2:AB3"/>
    <mergeCell ref="AB10:AB11"/>
    <mergeCell ref="AA2:AA3"/>
    <mergeCell ref="AA10:AA11"/>
    <mergeCell ref="Z2:Z3"/>
    <mergeCell ref="Z10:Z11"/>
    <mergeCell ref="X2:X3"/>
    <mergeCell ref="X10:X11"/>
    <mergeCell ref="W2:W3"/>
    <mergeCell ref="W10:W11"/>
    <mergeCell ref="Y2:Y3"/>
    <mergeCell ref="Y10:Y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R10:R11"/>
    <mergeCell ref="Q10:Q11"/>
    <mergeCell ref="Q2:Q3"/>
    <mergeCell ref="O10:O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T2:T3"/>
    <mergeCell ref="T10:T11"/>
    <mergeCell ref="S2:S3"/>
    <mergeCell ref="S10:S11"/>
    <mergeCell ref="J2:J3"/>
    <mergeCell ref="K2:K3"/>
    <mergeCell ref="L2:L3"/>
    <mergeCell ref="K10:K11"/>
  </mergeCells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2019-06-05T11:55:33Z</dcterms:modified>
</cp:coreProperties>
</file>